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ichValueRel.xml" ContentType="application/vnd.ms-excel.richvaluerel+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eron\OneDrive\Работен плот\"/>
    </mc:Choice>
  </mc:AlternateContent>
  <xr:revisionPtr revIDLastSave="0" documentId="13_ncr:1_{746A7BC9-0EBE-4169-81A9-44236659C0C1}" xr6:coauthVersionLast="47" xr6:coauthVersionMax="47" xr10:uidLastSave="{00000000-0000-0000-0000-000000000000}"/>
  <bookViews>
    <workbookView xWindow="-98" yWindow="-98" windowWidth="21795" windowHeight="12975" xr2:uid="{1DA23DE5-5D70-469B-89FC-BB20DF2B6892}"/>
  </bookViews>
  <sheets>
    <sheet name="OEE Template" sheetId="8" r:id="rId1"/>
    <sheet name="Calculations" sheetId="3" state="hidden" r:id="rId2"/>
  </sheets>
  <definedNames>
    <definedName name="_xlchart.v1.0" hidden="1">Calculations!$B$24:$B$28</definedName>
    <definedName name="_xlchart.v1.1" hidden="1">Calculations!$C$24:$C$28</definedName>
    <definedName name="ADDITIONAL_QTY">Calculations!$F$12</definedName>
    <definedName name="AVAILABILITY_LOSS_hr">Calculations!$C$9</definedName>
    <definedName name="AVAILABILITY_LOSS_sec">Calculations!$B$9</definedName>
    <definedName name="BENCHMARK_OEE">Calculations!$G$54</definedName>
    <definedName name="CHOSEN_INDUSTRY">Calculations!$G$53</definedName>
    <definedName name="DOWNTIME_sec">Calculations!$B$9</definedName>
    <definedName name="GOOD_QTY">Calculations!$F$7</definedName>
    <definedName name="IDEAL_PROD_TIME_hr">Calculations!$C$7</definedName>
    <definedName name="IDEAL_PROD_TIME_sec">Calculations!$B$7</definedName>
    <definedName name="IDEAL_SPEED_sec">Calculations!$F$8</definedName>
    <definedName name="OEE">Calculations!$F$9</definedName>
    <definedName name="OEE_STATUS">Calculations!$F$19</definedName>
    <definedName name="PERFORMANCE_LOSS_hr">Calculations!$C$10</definedName>
    <definedName name="PERFORMANCE_LOSS_sec">Calculations!$B$10</definedName>
    <definedName name="PRODUCTIVE_TIME_hr">Calculations!$C$13</definedName>
    <definedName name="PRODUCTIVE_TIME_sec">Calculations!$B$13</definedName>
    <definedName name="QUALITY_LOSS_hr">Calculations!$C$11</definedName>
    <definedName name="QUALITY_LOSS_sec">Calculations!$B$11</definedName>
    <definedName name="SCHEDULED_hr">Calculations!$C$5</definedName>
    <definedName name="SCHEDULED_sec">Calculations!$B$5</definedName>
    <definedName name="SCRAPPED_QTY">Calculations!$F$6</definedName>
    <definedName name="TARGET_OEE">Calculations!$F$10</definedName>
    <definedName name="TARGET_QTY">Calculations!$F$11</definedName>
    <definedName name="TOTAL_QTY">Calculations!$F$5</definedName>
    <definedName name="UPTIME_hr">Calculations!$C$6</definedName>
    <definedName name="UPTIME_sec">Calculations!$B$6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3" l="1"/>
  <c r="C9" i="3" l="1"/>
  <c r="B25" i="3" s="1"/>
  <c r="B9" i="3"/>
  <c r="C6" i="3"/>
  <c r="B6" i="3"/>
  <c r="G53" i="3"/>
  <c r="G54" i="3" s="1"/>
  <c r="B20" i="3" s="1"/>
  <c r="F10" i="3"/>
  <c r="C32" i="3" s="1"/>
  <c r="F8" i="3"/>
  <c r="C7" i="3"/>
  <c r="E22" i="8" s="1"/>
  <c r="B7" i="3"/>
  <c r="F6" i="3"/>
  <c r="F5" i="3"/>
  <c r="C5" i="3"/>
  <c r="B24" i="3" s="1"/>
  <c r="B5" i="3"/>
  <c r="C10" i="3" l="1"/>
  <c r="B33" i="3"/>
  <c r="F11" i="3"/>
  <c r="N21" i="8"/>
  <c r="B10" i="3"/>
  <c r="C11" i="3"/>
  <c r="F7" i="3"/>
  <c r="F9" i="3" s="1"/>
  <c r="B11" i="3"/>
  <c r="N22" i="8"/>
  <c r="E21" i="8"/>
  <c r="C20" i="3"/>
  <c r="B31" i="3"/>
  <c r="B13" i="3" l="1"/>
  <c r="E23" i="8"/>
  <c r="N23" i="8"/>
  <c r="B27" i="3"/>
  <c r="C13" i="3"/>
  <c r="B28" i="3" s="1" a="1"/>
  <c r="B28" i="3" s="1"/>
  <c r="R22" i="8"/>
  <c r="F18" i="3"/>
  <c r="F19" i="3" s="1"/>
  <c r="N25" i="8"/>
  <c r="B19" i="3" s="1"/>
  <c r="B32" i="3"/>
  <c r="F12" i="3"/>
  <c r="B26" i="3"/>
  <c r="R2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viktorijatrubaciute</author>
  </authors>
  <commentList>
    <comment ref="B11" authorId="0" shapeId="0" xr:uid="{06EA0261-E722-4516-98F5-40D977B2DDE3}">
      <text>
        <r>
          <rPr>
            <b/>
            <sz val="9"/>
            <color indexed="81"/>
            <rFont val="Tahoma"/>
            <family val="2"/>
          </rPr>
          <t>Scheduled Time</t>
        </r>
        <r>
          <rPr>
            <sz val="9"/>
            <color indexed="81"/>
            <rFont val="Tahoma"/>
            <family val="2"/>
          </rPr>
          <t xml:space="preserve"> does not include shift time that is not expected to be productive, such as periods with no demand, lawful rest breaks, planned maintenance, and anything else that should not lower your OEE.</t>
        </r>
      </text>
    </comment>
    <comment ref="B15" authorId="0" shapeId="0" xr:uid="{C559B6E6-B3D3-4B11-B20C-B54A2F833AAB}">
      <text>
        <r>
          <rPr>
            <sz val="9"/>
            <color indexed="81"/>
            <rFont val="Tahoma"/>
            <family val="2"/>
          </rPr>
          <t>This is the target speed that you can either find out or determine yourself by running a test on your production line. The Evocon website has several helpful articles on speed loss and how to determine your maximum speed.</t>
        </r>
      </text>
    </comment>
    <comment ref="P21" authorId="0" shapeId="0" xr:uid="{A1D5338B-303E-4FA5-9C79-C42434863856}">
      <text>
        <r>
          <rPr>
            <b/>
            <sz val="9"/>
            <color indexed="81"/>
            <rFont val="Tahoma"/>
            <family val="2"/>
          </rPr>
          <t>Enter your target OEE</t>
        </r>
      </text>
    </comment>
    <comment ref="B22" authorId="0" shapeId="0" xr:uid="{F7340100-BEAF-4E12-BE61-EC1B896CAF92}">
      <text>
        <r>
          <rPr>
            <sz val="9"/>
            <color indexed="81"/>
            <rFont val="Tahoma"/>
            <family val="2"/>
          </rPr>
          <t>To calculate this, we take the number of units you have produced and multiply it by your maximum production speed to get the ideal (shortest) time to produce that quantity.</t>
        </r>
      </text>
    </comment>
  </commentList>
</comments>
</file>

<file path=xl/metadata.xml><?xml version="1.0" encoding="utf-8"?>
<metadata xmlns="http://schemas.openxmlformats.org/spreadsheetml/2006/main">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5">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bk>
      <extLst>
        <ext xmlns:xlrd="http://schemas.microsoft.com/office/spreadsheetml/2017/richdata" uri="{3e2802c4-a4d2-4d8b-9148-e3be6c30e623}">
          <xlrd:rvb i="4"/>
        </ext>
      </extLst>
    </bk>
  </futureMetadata>
  <futureMetadata name="XLDAPR" count="1">
    <bk>
      <extLst>
        <ext xmlns:xda="http://schemas.microsoft.com/office/spreadsheetml/2017/dynamicarray" uri="{bdbb8cdc-fa1e-496e-a857-3c3f30c029c3}">
          <xda:dynamicArrayProperties fDynamic="1" fCollapsed="0"/>
        </ext>
      </extLst>
    </bk>
  </futureMetadata>
  <cellMetadata count="1">
    <bk>
      <rc t="2" v="0"/>
    </bk>
  </cellMetadata>
  <valueMetadata count="5">
    <bk>
      <rc t="1" v="0"/>
    </bk>
    <bk>
      <rc t="1" v="1"/>
    </bk>
    <bk>
      <rc t="1" v="2"/>
    </bk>
    <bk>
      <rc t="1" v="3"/>
    </bk>
    <bk>
      <rc t="1" v="4"/>
    </bk>
  </valueMetadata>
</metadata>
</file>

<file path=xl/sharedStrings.xml><?xml version="1.0" encoding="utf-8"?>
<sst xmlns="http://schemas.openxmlformats.org/spreadsheetml/2006/main" count="103" uniqueCount="91">
  <si>
    <t>Scheduled time</t>
  </si>
  <si>
    <t>hours</t>
  </si>
  <si>
    <t>units</t>
  </si>
  <si>
    <t>Downtime:</t>
  </si>
  <si>
    <t>Your OEE</t>
  </si>
  <si>
    <t>Quantity Scrapped:</t>
  </si>
  <si>
    <t>Total Quantity Produced:</t>
  </si>
  <si>
    <t>Scheduled Time:</t>
  </si>
  <si>
    <t>Availability loss</t>
  </si>
  <si>
    <t>Performance loss</t>
  </si>
  <si>
    <t>Quality loss</t>
  </si>
  <si>
    <t>Uptime</t>
  </si>
  <si>
    <t>Durations and losses - all values in seconds</t>
  </si>
  <si>
    <t>World-Class OEE</t>
  </si>
  <si>
    <t>sec/unit</t>
  </si>
  <si>
    <t>Good Quantity:</t>
  </si>
  <si>
    <t>Maximum Production Speed:</t>
  </si>
  <si>
    <t>Your OEE Compared to World-Class</t>
  </si>
  <si>
    <t>%</t>
  </si>
  <si>
    <t>You will produce</t>
  </si>
  <si>
    <t>If your OEE reaches</t>
  </si>
  <si>
    <t>Which is additional</t>
  </si>
  <si>
    <t>Your OEE Losses</t>
  </si>
  <si>
    <t>Your Potential Visualized</t>
  </si>
  <si>
    <t>Data for charts</t>
  </si>
  <si>
    <t>Truly productive time</t>
  </si>
  <si>
    <r>
      <rPr>
        <b/>
        <sz val="9"/>
        <rFont val="Calibri"/>
        <family val="2"/>
      </rPr>
      <t>Availability</t>
    </r>
    <r>
      <rPr>
        <sz val="9"/>
        <color theme="1"/>
        <rFont val="Arial"/>
        <family val="2"/>
      </rPr>
      <t xml:space="preserve"> = Uptime / Scheduled Time × 100%</t>
    </r>
  </si>
  <si>
    <t xml:space="preserve"> Your Potential</t>
  </si>
  <si>
    <t xml:space="preserve"> Calculated OEE</t>
  </si>
  <si>
    <t xml:space="preserve"> Calculated Intermediate Values</t>
  </si>
  <si>
    <t xml:space="preserve"> Enter Your Data Here</t>
  </si>
  <si>
    <t xml:space="preserve"> Explanations</t>
  </si>
  <si>
    <t xml:space="preserve"> Contact Us</t>
  </si>
  <si>
    <t>Start with a free 30-day trial</t>
  </si>
  <si>
    <t>Ideal Production Time *:</t>
  </si>
  <si>
    <r>
      <rPr>
        <b/>
        <sz val="9"/>
        <rFont val="Calibri"/>
        <family val="2"/>
      </rPr>
      <t>Performance</t>
    </r>
    <r>
      <rPr>
        <sz val="9"/>
        <color theme="1"/>
        <rFont val="Arial"/>
        <family val="2"/>
      </rPr>
      <t xml:space="preserve"> = Ideal Production Time / Uptime × 100%</t>
    </r>
  </si>
  <si>
    <r>
      <rPr>
        <b/>
        <sz val="9"/>
        <rFont val="Calibri"/>
        <family val="2"/>
      </rPr>
      <t>Quality</t>
    </r>
    <r>
      <rPr>
        <sz val="9"/>
        <color theme="1"/>
        <rFont val="Arial"/>
        <family val="2"/>
      </rPr>
      <t xml:space="preserve"> = Good Quantity / Total Quantity × 100%</t>
    </r>
  </si>
  <si>
    <t>Ideal production time</t>
  </si>
  <si>
    <t>Seconds</t>
  </si>
  <si>
    <t>Hours</t>
  </si>
  <si>
    <t>Good quantity</t>
  </si>
  <si>
    <t>Total quantity</t>
  </si>
  <si>
    <t>Scrapped quantity</t>
  </si>
  <si>
    <t>OEE</t>
  </si>
  <si>
    <t>Target OEE</t>
  </si>
  <si>
    <t>Target units</t>
  </si>
  <si>
    <t>Ideal speed</t>
  </si>
  <si>
    <t>Additional units</t>
  </si>
  <si>
    <t>good units in total</t>
  </si>
  <si>
    <t>Uptime (also Production Time):</t>
  </si>
  <si>
    <t>Current production</t>
  </si>
  <si>
    <t>If OEE = 100%</t>
  </si>
  <si>
    <t>Mr. Evocons</t>
  </si>
  <si>
    <t>OEE evaluation</t>
  </si>
  <si>
    <t>Corresponding Mr. Evocon</t>
  </si>
  <si>
    <t>OEE eval.</t>
  </si>
  <si>
    <t>Mr. Evocon</t>
  </si>
  <si>
    <t>Wrong</t>
  </si>
  <si>
    <t>Good</t>
  </si>
  <si>
    <t>Average</t>
  </si>
  <si>
    <t>Poor</t>
  </si>
  <si>
    <r>
      <rPr>
        <b/>
        <sz val="8"/>
        <color theme="1"/>
        <rFont val="Arial"/>
        <family val="2"/>
      </rPr>
      <t>* Ideal Production Time:</t>
    </r>
    <r>
      <rPr>
        <sz val="8"/>
        <color theme="1"/>
        <rFont val="Arial"/>
        <family val="2"/>
      </rPr>
      <t xml:space="preserve"> How long it would take to produce the units (Total Quantity) when running at maximum speed.</t>
    </r>
  </si>
  <si>
    <t>Industry averages</t>
  </si>
  <si>
    <t>Food and Beverage</t>
  </si>
  <si>
    <t>Packaging</t>
  </si>
  <si>
    <t>Pharmaceuticals</t>
  </si>
  <si>
    <t>Consumer Goods</t>
  </si>
  <si>
    <t>Chemicals</t>
  </si>
  <si>
    <t>Machinery</t>
  </si>
  <si>
    <t>Electronics</t>
  </si>
  <si>
    <t>Plastics</t>
  </si>
  <si>
    <t>Cosmetics</t>
  </si>
  <si>
    <t>Automotive</t>
  </si>
  <si>
    <t>Medical Devices</t>
  </si>
  <si>
    <t>Furniture</t>
  </si>
  <si>
    <t>Healthcare</t>
  </si>
  <si>
    <t>Logistics</t>
  </si>
  <si>
    <t>Textiles</t>
  </si>
  <si>
    <t>Compare to industry:</t>
  </si>
  <si>
    <t>Building Materials and Components</t>
  </si>
  <si>
    <t>Paper Products</t>
  </si>
  <si>
    <t>Wood Products</t>
  </si>
  <si>
    <t>Metal Fabrication</t>
  </si>
  <si>
    <t>Agricultural Supplies</t>
  </si>
  <si>
    <t>Printing Services</t>
  </si>
  <si>
    <t>Chosen:</t>
  </si>
  <si>
    <t xml:space="preserve">OEE = Availability × Performance × Quality </t>
  </si>
  <si>
    <t>All industries</t>
  </si>
  <si>
    <r>
      <rPr>
        <b/>
        <sz val="8"/>
        <color theme="1"/>
        <rFont val="Arial"/>
        <family val="2"/>
      </rPr>
      <t>Scheduled Time:</t>
    </r>
    <r>
      <rPr>
        <sz val="8"/>
        <color theme="1"/>
        <rFont val="Arial"/>
        <family val="2"/>
      </rPr>
      <t xml:space="preserve"> The time that is expected to be productive (excl. no demand, etc).
</t>
    </r>
    <r>
      <rPr>
        <b/>
        <sz val="8"/>
        <color theme="1"/>
        <rFont val="Arial"/>
        <family val="2"/>
      </rPr>
      <t>Downtime:</t>
    </r>
    <r>
      <rPr>
        <sz val="8"/>
        <color theme="1"/>
        <rFont val="Arial"/>
        <family val="2"/>
      </rPr>
      <t xml:space="preserve"> The unplanned (or planned but unwanted) time (excluding idle/no demand/maintenance, etc).
</t>
    </r>
    <r>
      <rPr>
        <b/>
        <sz val="8"/>
        <color theme="1"/>
        <rFont val="Arial"/>
        <family val="2"/>
      </rPr>
      <t>Total Quantity Produced:</t>
    </r>
    <r>
      <rPr>
        <sz val="8"/>
        <color theme="1"/>
        <rFont val="Arial"/>
        <family val="2"/>
      </rPr>
      <t xml:space="preserve"> All units produced during your Scheduled Time, incl. scrap.
</t>
    </r>
    <r>
      <rPr>
        <b/>
        <sz val="8"/>
        <color theme="1"/>
        <rFont val="Arial"/>
        <family val="2"/>
      </rPr>
      <t>Quantity Scrapped:</t>
    </r>
    <r>
      <rPr>
        <sz val="8"/>
        <color theme="1"/>
        <rFont val="Arial"/>
        <family val="2"/>
      </rPr>
      <t xml:space="preserve"> The number of units scrapped.
</t>
    </r>
    <r>
      <rPr>
        <b/>
        <sz val="8"/>
        <color theme="1"/>
        <rFont val="Arial"/>
        <family val="2"/>
      </rPr>
      <t>Maximum Production Speed:</t>
    </r>
    <r>
      <rPr>
        <sz val="8"/>
        <color theme="1"/>
        <rFont val="Arial"/>
        <family val="2"/>
      </rPr>
      <t xml:space="preserve"> Also known as standard speed, ideal speed, or theoretical maximum. This is the target you define so that when your production is running at this speed, your Performance is 100%.</t>
    </r>
  </si>
  <si>
    <t>Weighted OEE average across all Evocon clients</t>
  </si>
  <si>
    <t>🎯 Interested in taking efficiency to the next level? Food Industry Consulting can help you automate data collection, track downtime, monitor production in real-time, and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</si>
</sst>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9"/>
      <color theme="1"/>
      <name val="Arial"/>
      <family val="2"/>
    </font>
    <font>
      <sz val="11"/>
      <color theme="1"/>
      <name val="Aptos Narrow"/>
      <family val="2"/>
      <scheme val="minor"/>
    </font>
    <font>
      <sz val="11"/>
      <color theme="1"/>
      <name val="Calibri"/>
      <family val="2"/>
    </font>
    <font>
      <sz val="9"/>
      <color indexed="81"/>
      <name val="Tahoma"/>
      <family val="2"/>
    </font>
    <font>
      <b/>
      <sz val="9"/>
      <color indexed="81"/>
      <name val="Tahoma"/>
      <family val="2"/>
    </font>
    <font>
      <b/>
      <sz val="9"/>
      <name val="Calibri"/>
      <family val="2"/>
    </font>
    <font>
      <sz val="9"/>
      <color theme="1"/>
      <name val="Arial"/>
      <family val="2"/>
    </font>
    <font>
      <b/>
      <sz val="14"/>
      <color theme="3"/>
      <name val="Arial"/>
      <family val="2"/>
    </font>
    <font>
      <sz val="8"/>
      <color theme="1"/>
      <name val="Arial"/>
      <family val="2"/>
    </font>
    <font>
      <b/>
      <sz val="11"/>
      <color rgb="FF3F3F3F"/>
      <name val="Courier New"/>
      <family val="3"/>
    </font>
    <font>
      <b/>
      <sz val="8"/>
      <color theme="1"/>
      <name val="Arial"/>
      <family val="2"/>
    </font>
    <font>
      <b/>
      <sz val="14"/>
      <color rgb="FF3F3F3F"/>
      <name val="Courier New"/>
      <family val="3"/>
    </font>
    <font>
      <b/>
      <sz val="11"/>
      <color theme="0"/>
      <name val="Courier New"/>
      <family val="3"/>
    </font>
    <font>
      <u/>
      <sz val="8"/>
      <color rgb="FF009B40"/>
      <name val="Arial"/>
      <family val="2"/>
    </font>
    <font>
      <sz val="9"/>
      <name val="Arial"/>
      <family val="2"/>
    </font>
    <font>
      <b/>
      <sz val="12"/>
      <name val="Arial"/>
      <family val="2"/>
    </font>
    <font>
      <b/>
      <sz val="13"/>
      <color theme="3"/>
      <name val="Arial"/>
      <family val="2"/>
    </font>
  </fonts>
  <fills count="6">
    <fill>
      <patternFill patternType="none"/>
    </fill>
    <fill>
      <patternFill patternType="gray125"/>
    </fill>
    <fill>
      <patternFill patternType="solid">
        <fgColor rgb="FFDDDEEA"/>
        <bgColor indexed="64"/>
      </patternFill>
    </fill>
    <fill>
      <patternFill patternType="solid">
        <fgColor rgb="FFF4F5FE"/>
        <bgColor indexed="64"/>
      </patternFill>
    </fill>
    <fill>
      <patternFill patternType="solid">
        <fgColor rgb="FF009B40"/>
        <bgColor indexed="64"/>
      </patternFill>
    </fill>
    <fill>
      <patternFill patternType="solid">
        <fgColor rgb="FF0D1019"/>
        <bgColor indexed="64"/>
      </patternFill>
    </fill>
  </fills>
  <borders count="4">
    <border>
      <left/>
      <right/>
      <top/>
      <bottom/>
      <diagonal/>
    </border>
    <border>
      <left/>
      <right style="thin">
        <color rgb="FF7F7F7F"/>
      </right>
      <top/>
      <bottom/>
      <diagonal/>
    </border>
    <border>
      <left style="thin">
        <color theme="0"/>
      </left>
      <right style="thin">
        <color theme="0"/>
      </right>
      <top style="thin">
        <color theme="0"/>
      </top>
      <bottom style="thin">
        <color theme="0"/>
      </bottom>
      <diagonal/>
    </border>
    <border>
      <left/>
      <right style="thin">
        <color theme="0"/>
      </right>
      <top/>
      <bottom/>
      <diagonal/>
    </border>
  </borders>
  <cellStyleXfs count="6">
    <xf numFmtId="0" fontId="0" fillId="0" borderId="0"/>
    <xf numFmtId="9" fontId="1" fillId="0" borderId="0" applyFont="0" applyFill="0" applyBorder="0" applyAlignment="0" applyProtection="0"/>
    <xf numFmtId="0" fontId="7" fillId="3" borderId="0" applyNumberFormat="0" applyProtection="0">
      <alignment vertical="center"/>
    </xf>
    <xf numFmtId="0" fontId="12" fillId="4" borderId="2" applyNumberFormat="0" applyAlignment="0" applyProtection="0"/>
    <xf numFmtId="0" fontId="9" fillId="2" borderId="2" applyNumberFormat="0" applyAlignment="0" applyProtection="0"/>
    <xf numFmtId="0" fontId="13" fillId="0" borderId="0" applyNumberFormat="0" applyFill="0" applyBorder="0" applyAlignment="0" applyProtection="0"/>
  </cellStyleXfs>
  <cellXfs count="33">
    <xf numFmtId="0" fontId="0" fillId="0" borderId="0" xfId="0"/>
    <xf numFmtId="0" fontId="2" fillId="0" borderId="0" xfId="0" applyFont="1"/>
    <xf numFmtId="9" fontId="0" fillId="0" borderId="0" xfId="1" applyFont="1"/>
    <xf numFmtId="10" fontId="0" fillId="0" borderId="0" xfId="0" applyNumberFormat="1"/>
    <xf numFmtId="0" fontId="0" fillId="0" borderId="0" xfId="0" applyAlignment="1">
      <alignment horizontal="left"/>
    </xf>
    <xf numFmtId="0" fontId="0" fillId="0" borderId="0" xfId="0" applyAlignment="1">
      <alignment horizontal="left" vertical="top" wrapText="1"/>
    </xf>
    <xf numFmtId="0" fontId="13" fillId="0" borderId="0" xfId="5" applyAlignment="1">
      <alignment horizontal="left" vertical="top" wrapText="1"/>
    </xf>
    <xf numFmtId="164" fontId="0" fillId="0" borderId="0" xfId="0" applyNumberFormat="1"/>
    <xf numFmtId="0" fontId="8" fillId="0" borderId="0" xfId="0" applyFont="1"/>
    <xf numFmtId="10" fontId="9" fillId="2" borderId="2" xfId="4" applyNumberFormat="1"/>
    <xf numFmtId="0" fontId="6" fillId="0" borderId="0" xfId="0" applyFont="1"/>
    <xf numFmtId="2" fontId="12" fillId="4" borderId="2" xfId="3" applyNumberFormat="1"/>
    <xf numFmtId="2" fontId="9" fillId="2" borderId="2" xfId="4" applyNumberFormat="1"/>
    <xf numFmtId="1" fontId="12" fillId="4" borderId="2" xfId="3" applyNumberFormat="1"/>
    <xf numFmtId="0" fontId="0" fillId="5" borderId="0" xfId="0" applyFill="1"/>
    <xf numFmtId="9" fontId="0" fillId="0" borderId="0" xfId="0" applyNumberFormat="1"/>
    <xf numFmtId="10" fontId="11" fillId="2" borderId="2" xfId="4" applyNumberFormat="1" applyFont="1" applyAlignment="1">
      <alignment vertical="center"/>
    </xf>
    <xf numFmtId="0" fontId="6" fillId="0" borderId="0" xfId="0" applyFont="1" applyAlignment="1">
      <alignment vertical="center"/>
    </xf>
    <xf numFmtId="2" fontId="0" fillId="0" borderId="0" xfId="0" applyNumberFormat="1"/>
    <xf numFmtId="0" fontId="10" fillId="0" borderId="0" xfId="0" applyFont="1" applyAlignment="1">
      <alignment vertical="center"/>
    </xf>
    <xf numFmtId="0" fontId="6" fillId="0" borderId="0" xfId="0" applyFont="1"/>
    <xf numFmtId="0" fontId="6" fillId="0" borderId="3" xfId="0" applyFont="1" applyBorder="1"/>
    <xf numFmtId="0" fontId="0" fillId="0" borderId="0" xfId="0" applyAlignment="1">
      <alignment horizontal="left"/>
    </xf>
    <xf numFmtId="0" fontId="6" fillId="0" borderId="0" xfId="0" applyFont="1" applyAlignment="1">
      <alignment horizontal="left"/>
    </xf>
    <xf numFmtId="0" fontId="14" fillId="2" borderId="0" xfId="0" applyFont="1" applyFill="1" applyAlignment="1">
      <alignment vertical="center"/>
    </xf>
    <xf numFmtId="0" fontId="8" fillId="0" borderId="0" xfId="0" applyFont="1" applyAlignment="1">
      <alignment horizontal="left" wrapText="1"/>
    </xf>
    <xf numFmtId="0" fontId="15" fillId="0" borderId="0" xfId="0" applyFont="1" applyAlignment="1">
      <alignment horizontal="left" vertical="center"/>
    </xf>
    <xf numFmtId="0" fontId="16" fillId="3" borderId="0" xfId="2" applyFont="1">
      <alignment vertical="center"/>
    </xf>
    <xf numFmtId="0" fontId="6" fillId="0" borderId="1" xfId="0" applyFont="1" applyBorder="1" applyAlignment="1">
      <alignment horizontal="left"/>
    </xf>
    <xf numFmtId="0" fontId="8" fillId="0" borderId="0" xfId="0" applyFont="1" applyAlignment="1">
      <alignment horizontal="left" vertical="top" wrapText="1"/>
    </xf>
    <xf numFmtId="0" fontId="0" fillId="0" borderId="0" xfId="0"/>
    <xf numFmtId="0" fontId="0" fillId="0" borderId="1" xfId="0" applyBorder="1" applyAlignment="1">
      <alignment horizontal="left"/>
    </xf>
    <xf numFmtId="0" fontId="13" fillId="0" borderId="0" xfId="5" applyAlignment="1">
      <alignment horizontal="left"/>
    </xf>
  </cellXfs>
  <cellStyles count="6">
    <cellStyle name="Вход" xfId="3" builtinId="20" customBuiltin="1"/>
    <cellStyle name="Заглавие 1" xfId="2" builtinId="16" customBuiltin="1"/>
    <cellStyle name="Изход" xfId="4" builtinId="21" customBuiltin="1"/>
    <cellStyle name="Нормален" xfId="0" builtinId="0" customBuiltin="1"/>
    <cellStyle name="Процент" xfId="1" builtinId="5"/>
    <cellStyle name="Хипервръзка" xfId="5" builtinId="8" customBuiltin="1"/>
  </cellStyles>
  <dxfs count="1">
    <dxf>
      <font>
        <color rgb="FF9C0006"/>
      </font>
      <fill>
        <patternFill>
          <bgColor rgb="FFFFCCCC"/>
        </patternFill>
      </fill>
    </dxf>
  </dxfs>
  <tableStyles count="0" defaultTableStyle="TableStyleMedium2" defaultPivotStyle="PivotStyleLight16"/>
  <colors>
    <mruColors>
      <color rgb="FF0D1019"/>
      <color rgb="FFDDDEEA"/>
      <color rgb="FFF4F5FE"/>
      <color rgb="FF009B40"/>
      <color rgb="FFFCE27D"/>
      <color rgb="FFFFCCCC"/>
      <color rgb="FF04AF54"/>
      <color rgb="FFC6E6DC"/>
      <color rgb="FFF68B1F"/>
      <color rgb="FF3A8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dRichValueStructure" Target="richData/rdrichvaluestructure.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22/10/relationships/richValueRel" Target="richData/richValueRel.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bg-BG"/>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Your OEE Compared to Benchmarks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1"/>
          <c:order val="0"/>
          <c:tx>
            <c:strRef>
              <c:f>Calculations!$B$18</c:f>
              <c:strCache>
                <c:ptCount val="1"/>
                <c:pt idx="0">
                  <c:v>Your OEE Compared to World-Class</c:v>
                </c:pt>
              </c:strCache>
            </c:strRef>
          </c:tx>
          <c:spPr>
            <a:solidFill>
              <a:schemeClr val="accent2"/>
            </a:solidFill>
            <a:ln>
              <a:noFill/>
            </a:ln>
            <a:effectLst/>
          </c:spPr>
          <c:invertIfNegative val="0"/>
          <c:dPt>
            <c:idx val="0"/>
            <c:invertIfNegative val="0"/>
            <c:bubble3D val="0"/>
            <c:spPr>
              <a:solidFill>
                <a:srgbClr val="009B40"/>
              </a:solidFill>
              <a:ln>
                <a:noFill/>
              </a:ln>
              <a:effectLst/>
            </c:spPr>
            <c:extLst>
              <c:ext xmlns:c16="http://schemas.microsoft.com/office/drawing/2014/chart" uri="{C3380CC4-5D6E-409C-BE32-E72D297353CC}">
                <c16:uniqueId val="{00000001-8A88-4AC3-8E65-5A4C2D58914D}"/>
              </c:ext>
            </c:extLst>
          </c:dPt>
          <c:dPt>
            <c:idx val="1"/>
            <c:invertIfNegative val="0"/>
            <c:bubble3D val="0"/>
            <c:spPr>
              <a:solidFill>
                <a:schemeClr val="tx1">
                  <a:lumMod val="85000"/>
                  <a:lumOff val="15000"/>
                </a:schemeClr>
              </a:solidFill>
              <a:ln>
                <a:noFill/>
              </a:ln>
              <a:effectLst/>
            </c:spPr>
            <c:extLst>
              <c:ext xmlns:c16="http://schemas.microsoft.com/office/drawing/2014/chart" uri="{C3380CC4-5D6E-409C-BE32-E72D297353CC}">
                <c16:uniqueId val="{00000003-8A88-4AC3-8E65-5A4C2D58914D}"/>
              </c:ext>
            </c:extLst>
          </c:dPt>
          <c:dPt>
            <c:idx val="2"/>
            <c:invertIfNegative val="0"/>
            <c:bubble3D val="0"/>
            <c:spPr>
              <a:solidFill>
                <a:srgbClr val="FFC000"/>
              </a:solidFill>
              <a:ln>
                <a:noFill/>
              </a:ln>
              <a:effectLst/>
            </c:spPr>
            <c:extLst>
              <c:ext xmlns:c16="http://schemas.microsoft.com/office/drawing/2014/chart" uri="{C3380CC4-5D6E-409C-BE32-E72D297353CC}">
                <c16:uniqueId val="{00000005-8A88-4AC3-8E65-5A4C2D58914D}"/>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Calculations!$C$19:$C$21</c:f>
              <c:strCache>
                <c:ptCount val="3"/>
                <c:pt idx="0">
                  <c:v>Your OEE</c:v>
                </c:pt>
                <c:pt idx="1">
                  <c:v>Avg. OEE in Agricultural Supplies</c:v>
                </c:pt>
                <c:pt idx="2">
                  <c:v>World-Class OEE</c:v>
                </c:pt>
              </c:strCache>
            </c:strRef>
          </c:cat>
          <c:val>
            <c:numRef>
              <c:f>Calculations!$B$19:$B$21</c:f>
              <c:numCache>
                <c:formatCode>0%</c:formatCode>
                <c:ptCount val="3"/>
                <c:pt idx="0" formatCode="0.00%">
                  <c:v>0.60416666666666663</c:v>
                </c:pt>
                <c:pt idx="1">
                  <c:v>0.51</c:v>
                </c:pt>
                <c:pt idx="2">
                  <c:v>0.85</c:v>
                </c:pt>
              </c:numCache>
            </c:numRef>
          </c:val>
          <c:extLst>
            <c:ext xmlns:c16="http://schemas.microsoft.com/office/drawing/2014/chart" uri="{C3380CC4-5D6E-409C-BE32-E72D297353CC}">
              <c16:uniqueId val="{00000006-8A88-4AC3-8E65-5A4C2D58914D}"/>
            </c:ext>
          </c:extLst>
        </c:ser>
        <c:dLbls>
          <c:dLblPos val="outEnd"/>
          <c:showLegendKey val="0"/>
          <c:showVal val="1"/>
          <c:showCatName val="0"/>
          <c:showSerName val="0"/>
          <c:showPercent val="0"/>
          <c:showBubbleSize val="0"/>
        </c:dLbls>
        <c:gapWidth val="219"/>
        <c:overlap val="-27"/>
        <c:axId val="100046511"/>
        <c:axId val="100019631"/>
      </c:barChart>
      <c:catAx>
        <c:axId val="100046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0019631"/>
        <c:crosses val="autoZero"/>
        <c:auto val="1"/>
        <c:lblAlgn val="ctr"/>
        <c:lblOffset val="100"/>
        <c:noMultiLvlLbl val="0"/>
      </c:catAx>
      <c:valAx>
        <c:axId val="100019631"/>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0046511"/>
        <c:crosses val="autoZero"/>
        <c:crossBetween val="between"/>
        <c:majorUnit val="0.2"/>
        <c:minorUnit val="2.0000000000000004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bg-BG"/>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Your Potential Visualized</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Calculations!$C$31:$C$33</c:f>
              <c:strCache>
                <c:ptCount val="3"/>
                <c:pt idx="0">
                  <c:v>Current production</c:v>
                </c:pt>
                <c:pt idx="1">
                  <c:v>If OEE = 85%</c:v>
                </c:pt>
                <c:pt idx="2">
                  <c:v>If OEE = 100%</c:v>
                </c:pt>
              </c:strCache>
            </c:strRef>
          </c:tx>
          <c:spPr>
            <a:solidFill>
              <a:srgbClr val="009B40"/>
            </a:solidFill>
            <a:ln>
              <a:noFill/>
            </a:ln>
            <a:effectLst/>
          </c:spPr>
          <c:invertIfNegative val="0"/>
          <c:dPt>
            <c:idx val="0"/>
            <c:invertIfNegative val="0"/>
            <c:bubble3D val="0"/>
            <c:spPr>
              <a:solidFill>
                <a:srgbClr val="009B40"/>
              </a:solidFill>
              <a:ln>
                <a:noFill/>
              </a:ln>
              <a:effectLst/>
            </c:spPr>
            <c:extLst>
              <c:ext xmlns:c16="http://schemas.microsoft.com/office/drawing/2014/chart" uri="{C3380CC4-5D6E-409C-BE32-E72D297353CC}">
                <c16:uniqueId val="{00000001-A887-4D1F-9E0D-477869F6FACF}"/>
              </c:ext>
            </c:extLst>
          </c:dPt>
          <c:dPt>
            <c:idx val="1"/>
            <c:invertIfNegative val="0"/>
            <c:bubble3D val="0"/>
            <c:spPr>
              <a:solidFill>
                <a:schemeClr val="tx1">
                  <a:lumMod val="85000"/>
                  <a:lumOff val="15000"/>
                </a:schemeClr>
              </a:solidFill>
              <a:ln>
                <a:noFill/>
              </a:ln>
              <a:effectLst/>
            </c:spPr>
            <c:extLst>
              <c:ext xmlns:c16="http://schemas.microsoft.com/office/drawing/2014/chart" uri="{C3380CC4-5D6E-409C-BE32-E72D297353CC}">
                <c16:uniqueId val="{00000003-A887-4D1F-9E0D-477869F6FACF}"/>
              </c:ext>
            </c:extLst>
          </c:dPt>
          <c:dPt>
            <c:idx val="2"/>
            <c:invertIfNegative val="0"/>
            <c:bubble3D val="0"/>
            <c:spPr>
              <a:solidFill>
                <a:schemeClr val="tx1">
                  <a:lumMod val="85000"/>
                  <a:lumOff val="15000"/>
                </a:schemeClr>
              </a:solidFill>
              <a:ln>
                <a:noFill/>
              </a:ln>
              <a:effectLst/>
            </c:spPr>
            <c:extLst>
              <c:ext xmlns:c16="http://schemas.microsoft.com/office/drawing/2014/chart" uri="{C3380CC4-5D6E-409C-BE32-E72D297353CC}">
                <c16:uniqueId val="{00000005-A887-4D1F-9E0D-477869F6FACF}"/>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Calculations!$C$31:$C$33</c:f>
              <c:strCache>
                <c:ptCount val="3"/>
                <c:pt idx="0">
                  <c:v>Current production</c:v>
                </c:pt>
                <c:pt idx="1">
                  <c:v>If OEE = 85%</c:v>
                </c:pt>
                <c:pt idx="2">
                  <c:v>If OEE = 100%</c:v>
                </c:pt>
              </c:strCache>
            </c:strRef>
          </c:cat>
          <c:val>
            <c:numRef>
              <c:f>Calculations!$B$31:$B$33</c:f>
              <c:numCache>
                <c:formatCode>General</c:formatCode>
                <c:ptCount val="3"/>
                <c:pt idx="0">
                  <c:v>290</c:v>
                </c:pt>
                <c:pt idx="1">
                  <c:v>408</c:v>
                </c:pt>
                <c:pt idx="2">
                  <c:v>480</c:v>
                </c:pt>
              </c:numCache>
            </c:numRef>
          </c:val>
          <c:extLst>
            <c:ext xmlns:c16="http://schemas.microsoft.com/office/drawing/2014/chart" uri="{C3380CC4-5D6E-409C-BE32-E72D297353CC}">
              <c16:uniqueId val="{00000006-A887-4D1F-9E0D-477869F6FACF}"/>
            </c:ext>
          </c:extLst>
        </c:ser>
        <c:dLbls>
          <c:dLblPos val="outEnd"/>
          <c:showLegendKey val="0"/>
          <c:showVal val="1"/>
          <c:showCatName val="0"/>
          <c:showSerName val="0"/>
          <c:showPercent val="0"/>
          <c:showBubbleSize val="0"/>
        </c:dLbls>
        <c:gapWidth val="182"/>
        <c:axId val="501085007"/>
        <c:axId val="501091727"/>
      </c:barChart>
      <c:catAx>
        <c:axId val="5010850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1091727"/>
        <c:crosses val="autoZero"/>
        <c:auto val="1"/>
        <c:lblAlgn val="ctr"/>
        <c:lblOffset val="100"/>
        <c:noMultiLvlLbl val="0"/>
      </c:catAx>
      <c:valAx>
        <c:axId val="501091727"/>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Units produced</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10850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_xlchart.v1.0</cx:f>
      </cx:numDim>
    </cx:data>
  </cx:chartData>
  <cx:chart>
    <cx:title pos="t" align="ctr" overlay="1">
      <cx:tx>
        <cx:txData>
          <cx:v>Your OEE Losses</cx:v>
        </cx:txData>
      </cx:tx>
      <cx:txPr>
        <a:bodyPr spcFirstLastPara="1" vertOverflow="ellipsis" horzOverflow="overflow" wrap="square" lIns="0" tIns="0" rIns="0" bIns="0" anchor="ctr" anchorCtr="1"/>
        <a:lstStyle/>
        <a:p>
          <a:pPr algn="ctr" rtl="0">
            <a:defRPr/>
          </a:pPr>
          <a:r>
            <a:rPr lang="en-US" sz="900" b="1"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Your OEE Losses</a:t>
          </a:r>
        </a:p>
      </cx:txPr>
    </cx:title>
    <cx:plotArea>
      <cx:plotAreaRegion>
        <cx:series layoutId="waterfall" uniqueId="{00000001-2923-4F3E-9802-FEA684D7F8EF}" formatIdx="2">
          <cx:tx>
            <cx:txData>
              <cx:f/>
              <cx:v/>
            </cx:txData>
          </cx:tx>
          <cx:spPr>
            <a:solidFill>
              <a:srgbClr val="C00000"/>
            </a:solidFill>
          </cx:spPr>
          <cx:dataPt idx="0">
            <cx:spPr>
              <a:solidFill>
                <a:sysClr val="windowText" lastClr="000000">
                  <a:lumMod val="85000"/>
                  <a:lumOff val="15000"/>
                </a:sysClr>
              </a:solidFill>
            </cx:spPr>
          </cx:dataPt>
          <cx:dataPt idx="4">
            <cx:spPr>
              <a:solidFill>
                <a:srgbClr val="009B40"/>
              </a:solidFill>
            </cx:spPr>
          </cx:dataPt>
          <cx:dataLabels pos="outEnd">
            <cx:txPr>
              <a:bodyPr spcFirstLastPara="1" vertOverflow="ellipsis" horzOverflow="overflow" wrap="square" lIns="0" tIns="0" rIns="0" bIns="0" anchor="ctr" anchorCtr="1"/>
              <a:lstStyle/>
              <a:p>
                <a:pPr algn="ctr" rtl="0">
                  <a:defRPr sz="800">
                    <a:latin typeface="Arial" panose="020B0604020202020204" pitchFamily="34" charset="0"/>
                    <a:ea typeface="Arial" panose="020B0604020202020204" pitchFamily="34" charset="0"/>
                    <a:cs typeface="Arial" panose="020B0604020202020204" pitchFamily="34" charset="0"/>
                  </a:defRPr>
                </a:pPr>
                <a:endParaRPr lang="en-US" sz="8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endParaRPr>
              </a:p>
            </cx:txPr>
            <cx:visibility seriesName="0" categoryName="0" value="1"/>
            <cx:dataLabel idx="0">
              <cx:txPr>
                <a:bodyPr spcFirstLastPara="1" vertOverflow="ellipsis" horzOverflow="overflow" wrap="square" lIns="0" tIns="0" rIns="0" bIns="0" anchor="ctr" anchorCtr="1"/>
                <a:lstStyle/>
                <a:p>
                  <a:pPr algn="ctr" rtl="0">
                    <a:defRPr sz="800"/>
                  </a:pPr>
                  <a:r>
                    <a:rPr lang="en-US" sz="8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8,0</a:t>
                  </a:r>
                </a:p>
              </cx:txPr>
            </cx:dataLabel>
          </cx:dataLabels>
          <cx:dataId val="0"/>
          <cx:layoutPr>
            <cx:subtotals>
              <cx:idx val="4"/>
            </cx:subtotals>
          </cx:layoutPr>
        </cx:series>
      </cx:plotAreaRegion>
      <cx:axis id="0">
        <cx:catScaling gapWidth="0.5"/>
        <cx:tickLabels/>
        <cx:txPr>
          <a:bodyPr spcFirstLastPara="1" vertOverflow="ellipsis" horzOverflow="overflow" wrap="square" lIns="0" tIns="0" rIns="0" bIns="0" anchor="ctr" anchorCtr="1"/>
          <a:lstStyle/>
          <a:p>
            <a:pPr algn="ctr" rtl="0">
              <a:defRPr sz="800">
                <a:latin typeface="Arial" panose="020B0604020202020204" pitchFamily="34" charset="0"/>
                <a:ea typeface="Arial" panose="020B0604020202020204" pitchFamily="34" charset="0"/>
                <a:cs typeface="Arial" panose="020B0604020202020204" pitchFamily="34" charset="0"/>
              </a:defRPr>
            </a:pPr>
            <a:endParaRPr lang="en-US" sz="8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endParaRPr>
          </a:p>
        </cx:txPr>
      </cx:axis>
      <cx:axis id="1">
        <cx:valScaling/>
        <cx:title>
          <cx:tx>
            <cx:txData>
              <cx:v>Time, hours</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8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Time, hours</a:t>
              </a:r>
            </a:p>
          </cx:txPr>
        </cx:title>
        <cx:tickLabels/>
        <cx:txPr>
          <a:bodyPr spcFirstLastPara="1" vertOverflow="ellipsis" horzOverflow="overflow" wrap="square" lIns="0" tIns="0" rIns="0" bIns="0" anchor="ctr" anchorCtr="1"/>
          <a:lstStyle/>
          <a:p>
            <a:pPr algn="ctr" rtl="0">
              <a:defRPr sz="800">
                <a:latin typeface="Arial" panose="020B0604020202020204" pitchFamily="34" charset="0"/>
                <a:ea typeface="Arial" panose="020B0604020202020204" pitchFamily="34" charset="0"/>
                <a:cs typeface="Arial" panose="020B0604020202020204" pitchFamily="34" charset="0"/>
              </a:defRPr>
            </a:pPr>
            <a:endParaRPr lang="en-US" sz="8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microsoft.com/office/2014/relationships/chartEx" Target="../charts/chartEx1.xml"/><Relationship Id="rId5"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1740</xdr:colOff>
      <xdr:row>27</xdr:row>
      <xdr:rowOff>4996</xdr:rowOff>
    </xdr:from>
    <xdr:to>
      <xdr:col>14</xdr:col>
      <xdr:colOff>0</xdr:colOff>
      <xdr:row>42</xdr:row>
      <xdr:rowOff>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4B71744D-2457-4D94-95CD-463BDFB752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654578" y="5248509"/>
              <a:ext cx="4336897" cy="2852504"/>
            </a:xfrm>
            <a:prstGeom prst="rect">
              <a:avLst/>
            </a:prstGeom>
            <a:solidFill>
              <a:prstClr val="white"/>
            </a:solidFill>
            <a:ln w="1">
              <a:solidFill>
                <a:prstClr val="green"/>
              </a:solidFill>
            </a:ln>
          </xdr:spPr>
          <xdr:txBody>
            <a:bodyPr vertOverflow="clip" horzOverflow="clip"/>
            <a:lstStyle/>
            <a:p>
              <a:r>
                <a:rPr lang="bg-BG" sz="1100"/>
                <a:t>Тази диаграма не е налична във вашата версия на Excel.
Редактирането на тази фигура или записването на тази работна книга в друг файлов формат ще развали завинаги диаграмата.</a:t>
              </a:r>
            </a:p>
          </xdr:txBody>
        </xdr:sp>
      </mc:Fallback>
    </mc:AlternateContent>
    <xdr:clientData/>
  </xdr:twoCellAnchor>
  <xdr:twoCellAnchor>
    <xdr:from>
      <xdr:col>1</xdr:col>
      <xdr:colOff>2809</xdr:colOff>
      <xdr:row>27</xdr:row>
      <xdr:rowOff>1388</xdr:rowOff>
    </xdr:from>
    <xdr:to>
      <xdr:col>6</xdr:col>
      <xdr:colOff>0</xdr:colOff>
      <xdr:row>39</xdr:row>
      <xdr:rowOff>191159</xdr:rowOff>
    </xdr:to>
    <xdr:graphicFrame macro="">
      <xdr:nvGraphicFramePr>
        <xdr:cNvPr id="3" name="Chart 2">
          <a:extLst>
            <a:ext uri="{FF2B5EF4-FFF2-40B4-BE49-F238E27FC236}">
              <a16:creationId xmlns:a16="http://schemas.microsoft.com/office/drawing/2014/main" id="{B707ABE3-6D00-4CEB-B56D-9E7C0AAD5F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229061</xdr:colOff>
      <xdr:row>27</xdr:row>
      <xdr:rowOff>0</xdr:rowOff>
    </xdr:from>
    <xdr:to>
      <xdr:col>20</xdr:col>
      <xdr:colOff>0</xdr:colOff>
      <xdr:row>42</xdr:row>
      <xdr:rowOff>0</xdr:rowOff>
    </xdr:to>
    <xdr:graphicFrame macro="">
      <xdr:nvGraphicFramePr>
        <xdr:cNvPr id="4" name="Chart 3">
          <a:extLst>
            <a:ext uri="{FF2B5EF4-FFF2-40B4-BE49-F238E27FC236}">
              <a16:creationId xmlns:a16="http://schemas.microsoft.com/office/drawing/2014/main" id="{33A3C36C-42AE-4F2F-8D0B-358ED8BF0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514350</xdr:colOff>
      <xdr:row>15</xdr:row>
      <xdr:rowOff>66675</xdr:rowOff>
    </xdr:from>
    <xdr:to>
      <xdr:col>4</xdr:col>
      <xdr:colOff>514350</xdr:colOff>
      <xdr:row>16</xdr:row>
      <xdr:rowOff>166688</xdr:rowOff>
    </xdr:to>
    <xdr:cxnSp macro="">
      <xdr:nvCxnSpPr>
        <xdr:cNvPr id="5" name="Straight Arrow Connector 4">
          <a:extLst>
            <a:ext uri="{FF2B5EF4-FFF2-40B4-BE49-F238E27FC236}">
              <a16:creationId xmlns:a16="http://schemas.microsoft.com/office/drawing/2014/main" id="{3250D3D0-8D24-47F7-9778-75A80FD4E79F}"/>
            </a:ext>
          </a:extLst>
        </xdr:cNvPr>
        <xdr:cNvCxnSpPr/>
      </xdr:nvCxnSpPr>
      <xdr:spPr>
        <a:xfrm>
          <a:off x="2457450" y="2809875"/>
          <a:ext cx="0" cy="280988"/>
        </a:xfrm>
        <a:prstGeom prst="straightConnector1">
          <a:avLst/>
        </a:prstGeom>
        <a:ln>
          <a:solidFill>
            <a:schemeClr val="tx1">
              <a:lumMod val="85000"/>
              <a:lumOff val="1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376238</xdr:colOff>
      <xdr:row>18</xdr:row>
      <xdr:rowOff>14288</xdr:rowOff>
    </xdr:from>
    <xdr:to>
      <xdr:col>6</xdr:col>
      <xdr:colOff>147638</xdr:colOff>
      <xdr:row>18</xdr:row>
      <xdr:rowOff>16669</xdr:rowOff>
    </xdr:to>
    <xdr:cxnSp macro="">
      <xdr:nvCxnSpPr>
        <xdr:cNvPr id="6" name="Straight Arrow Connector 5">
          <a:extLst>
            <a:ext uri="{FF2B5EF4-FFF2-40B4-BE49-F238E27FC236}">
              <a16:creationId xmlns:a16="http://schemas.microsoft.com/office/drawing/2014/main" id="{559C8D87-851E-4EE2-AB4A-EA8D1D5B58EA}"/>
            </a:ext>
          </a:extLst>
        </xdr:cNvPr>
        <xdr:cNvCxnSpPr/>
      </xdr:nvCxnSpPr>
      <xdr:spPr>
        <a:xfrm flipV="1">
          <a:off x="3228976" y="3300413"/>
          <a:ext cx="342900" cy="2381"/>
        </a:xfrm>
        <a:prstGeom prst="straightConnector1">
          <a:avLst/>
        </a:prstGeom>
        <a:ln>
          <a:solidFill>
            <a:schemeClr val="tx1">
              <a:lumMod val="85000"/>
              <a:lumOff val="1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692944</xdr:colOff>
      <xdr:row>18</xdr:row>
      <xdr:rowOff>26193</xdr:rowOff>
    </xdr:from>
    <xdr:to>
      <xdr:col>14</xdr:col>
      <xdr:colOff>145256</xdr:colOff>
      <xdr:row>18</xdr:row>
      <xdr:rowOff>28574</xdr:rowOff>
    </xdr:to>
    <xdr:cxnSp macro="">
      <xdr:nvCxnSpPr>
        <xdr:cNvPr id="7" name="Straight Arrow Connector 6">
          <a:extLst>
            <a:ext uri="{FF2B5EF4-FFF2-40B4-BE49-F238E27FC236}">
              <a16:creationId xmlns:a16="http://schemas.microsoft.com/office/drawing/2014/main" id="{3C97E316-F606-4619-AEDB-096E094A8D63}"/>
            </a:ext>
          </a:extLst>
        </xdr:cNvPr>
        <xdr:cNvCxnSpPr/>
      </xdr:nvCxnSpPr>
      <xdr:spPr>
        <a:xfrm flipV="1">
          <a:off x="7774782" y="3312318"/>
          <a:ext cx="361949" cy="2381"/>
        </a:xfrm>
        <a:prstGeom prst="straightConnector1">
          <a:avLst/>
        </a:prstGeom>
        <a:ln>
          <a:solidFill>
            <a:schemeClr val="tx1">
              <a:lumMod val="85000"/>
              <a:lumOff val="1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5</xdr:col>
      <xdr:colOff>509585</xdr:colOff>
      <xdr:row>1</xdr:row>
      <xdr:rowOff>38698</xdr:rowOff>
    </xdr:from>
    <xdr:to>
      <xdr:col>15</xdr:col>
      <xdr:colOff>223837</xdr:colOff>
      <xdr:row>5</xdr:row>
      <xdr:rowOff>122212</xdr:rowOff>
    </xdr:to>
    <xdr:pic>
      <xdr:nvPicPr>
        <xdr:cNvPr id="8" name="Picture 7">
          <a:extLst>
            <a:ext uri="{FF2B5EF4-FFF2-40B4-BE49-F238E27FC236}">
              <a16:creationId xmlns:a16="http://schemas.microsoft.com/office/drawing/2014/main" id="{A61719E8-E345-485D-B087-31581933F7D8}"/>
            </a:ext>
          </a:extLst>
        </xdr:cNvPr>
        <xdr:cNvPicPr>
          <a:picLocks noChangeAspect="1"/>
        </xdr:cNvPicPr>
      </xdr:nvPicPr>
      <xdr:blipFill rotWithShape="1">
        <a:blip xmlns:r="http://schemas.openxmlformats.org/officeDocument/2006/relationships" r:embed="rId4"/>
        <a:srcRect l="27226" t="-1690" r="27098" b="1690"/>
        <a:stretch>
          <a:fillRect/>
        </a:stretch>
      </xdr:blipFill>
      <xdr:spPr>
        <a:xfrm>
          <a:off x="3362323" y="229198"/>
          <a:ext cx="5081589" cy="845514"/>
        </a:xfrm>
        <a:prstGeom prst="rect">
          <a:avLst/>
        </a:prstGeom>
      </xdr:spPr>
    </xdr:pic>
    <xdr:clientData/>
  </xdr:twoCellAnchor>
  <xdr:twoCellAnchor editAs="oneCell">
    <xdr:from>
      <xdr:col>15</xdr:col>
      <xdr:colOff>46690</xdr:colOff>
      <xdr:row>9</xdr:row>
      <xdr:rowOff>176213</xdr:rowOff>
    </xdr:from>
    <xdr:to>
      <xdr:col>16</xdr:col>
      <xdr:colOff>448284</xdr:colOff>
      <xdr:row>15</xdr:row>
      <xdr:rowOff>27975</xdr:rowOff>
    </xdr:to>
    <xdr:pic>
      <xdr:nvPicPr>
        <xdr:cNvPr id="10" name="Картина 9">
          <a:extLst>
            <a:ext uri="{FF2B5EF4-FFF2-40B4-BE49-F238E27FC236}">
              <a16:creationId xmlns:a16="http://schemas.microsoft.com/office/drawing/2014/main" id="{67A18B42-3C16-B720-B9C6-15C3B9F7A00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266765" y="1890713"/>
          <a:ext cx="973094" cy="994762"/>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0.png"/><Relationship Id="rId1" Type="http://schemas.openxmlformats.org/officeDocument/2006/relationships/image" Target="../media/image10.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4</v>
  </rv>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od-industry-consulting.odoo.com/get-started-oe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65056-FBE1-4DB0-A535-89E5B707C5CA}">
  <dimension ref="A1:U45"/>
  <sheetViews>
    <sheetView showGridLines="0" showRowColHeaders="0" tabSelected="1" topLeftCell="A6" zoomScaleNormal="100" workbookViewId="0">
      <selection activeCell="V11" sqref="V11"/>
    </sheetView>
  </sheetViews>
  <sheetFormatPr defaultRowHeight="11.65" x14ac:dyDescent="0.35"/>
  <cols>
    <col min="1" max="1" width="3.69140625" customWidth="1"/>
    <col min="4" max="4" width="9.23046875" customWidth="1"/>
    <col min="5" max="5" width="14.69140625" customWidth="1"/>
    <col min="7" max="7" width="3.69140625" customWidth="1"/>
    <col min="8" max="8" width="9.23046875" customWidth="1"/>
    <col min="14" max="14" width="14.69140625" customWidth="1"/>
    <col min="15" max="15" width="3.69140625" customWidth="1"/>
    <col min="18" max="18" width="14.69140625" customWidth="1"/>
  </cols>
  <sheetData>
    <row r="1" spans="1:21" ht="15" customHeight="1" x14ac:dyDescent="0.35"/>
    <row r="2" spans="1:21" ht="15" customHeight="1" x14ac:dyDescent="0.35">
      <c r="B2" s="14"/>
      <c r="C2" s="14"/>
      <c r="D2" s="14"/>
      <c r="E2" s="14"/>
      <c r="F2" s="14"/>
      <c r="G2" s="14"/>
      <c r="H2" s="14"/>
      <c r="I2" s="14"/>
      <c r="J2" s="14"/>
      <c r="K2" s="14"/>
      <c r="L2" s="14"/>
      <c r="M2" s="14"/>
      <c r="N2" s="14"/>
      <c r="O2" s="14"/>
      <c r="P2" s="14"/>
      <c r="Q2" s="14"/>
      <c r="R2" s="14"/>
      <c r="S2" s="14"/>
      <c r="T2" s="14"/>
    </row>
    <row r="3" spans="1:21" ht="15" customHeight="1" x14ac:dyDescent="0.35">
      <c r="B3" s="14"/>
      <c r="C3" s="14"/>
      <c r="D3" s="14"/>
      <c r="E3" s="14"/>
      <c r="F3" s="14"/>
      <c r="G3" s="14"/>
      <c r="H3" s="14"/>
      <c r="I3" s="14"/>
      <c r="J3" s="14"/>
      <c r="K3" s="14"/>
      <c r="L3" s="14"/>
      <c r="M3" s="14"/>
      <c r="N3" s="14"/>
      <c r="O3" s="14"/>
      <c r="P3" s="14"/>
      <c r="Q3" s="14"/>
      <c r="R3" s="14"/>
      <c r="S3" s="14"/>
      <c r="T3" s="14"/>
    </row>
    <row r="4" spans="1:21" ht="15" customHeight="1" x14ac:dyDescent="0.35">
      <c r="B4" s="14"/>
      <c r="C4" s="14"/>
      <c r="D4" s="14"/>
      <c r="E4" s="14"/>
      <c r="F4" s="14"/>
      <c r="G4" s="14"/>
      <c r="H4" s="14"/>
      <c r="I4" s="14"/>
      <c r="J4" s="14"/>
      <c r="K4" s="14"/>
      <c r="L4" s="14"/>
      <c r="M4" s="14"/>
      <c r="N4" s="14"/>
      <c r="O4" s="14"/>
      <c r="P4" s="14"/>
      <c r="Q4" s="14"/>
      <c r="R4" s="14"/>
      <c r="S4" s="14"/>
      <c r="T4" s="14"/>
    </row>
    <row r="5" spans="1:21" ht="15" customHeight="1" x14ac:dyDescent="0.35">
      <c r="B5" s="14"/>
      <c r="C5" s="14"/>
      <c r="D5" s="14"/>
      <c r="E5" s="14"/>
      <c r="F5" s="14"/>
      <c r="G5" s="14"/>
      <c r="H5" s="14"/>
      <c r="I5" s="14"/>
      <c r="J5" s="14"/>
      <c r="K5" s="14"/>
      <c r="L5" s="14"/>
      <c r="M5" s="14"/>
      <c r="N5" s="14"/>
      <c r="O5" s="14"/>
      <c r="P5" s="14"/>
      <c r="Q5" s="14"/>
      <c r="R5" s="14"/>
      <c r="S5" s="14"/>
      <c r="T5" s="14"/>
    </row>
    <row r="6" spans="1:21" ht="15" customHeight="1" x14ac:dyDescent="0.35">
      <c r="B6" s="14"/>
      <c r="C6" s="14"/>
      <c r="D6" s="14"/>
      <c r="E6" s="14"/>
      <c r="F6" s="14"/>
      <c r="G6" s="14"/>
      <c r="H6" s="14"/>
      <c r="I6" s="14"/>
      <c r="J6" s="14"/>
      <c r="K6" s="14"/>
      <c r="L6" s="14"/>
      <c r="M6" s="14"/>
      <c r="N6" s="14"/>
      <c r="O6" s="14"/>
      <c r="P6" s="14"/>
      <c r="Q6" s="14"/>
      <c r="R6" s="14"/>
      <c r="S6" s="14"/>
      <c r="T6" s="14"/>
    </row>
    <row r="7" spans="1:21" ht="15" customHeight="1" x14ac:dyDescent="0.35"/>
    <row r="8" spans="1:21" ht="15" customHeight="1" x14ac:dyDescent="0.35">
      <c r="B8" s="27" t="s">
        <v>30</v>
      </c>
      <c r="C8" s="27"/>
      <c r="D8" s="27"/>
      <c r="E8" s="27"/>
      <c r="F8" s="27"/>
      <c r="H8" s="27" t="s">
        <v>31</v>
      </c>
      <c r="I8" s="27"/>
      <c r="J8" s="27"/>
      <c r="K8" s="27"/>
      <c r="L8" s="27"/>
      <c r="M8" s="27"/>
      <c r="N8" s="27"/>
      <c r="P8" s="27" t="s">
        <v>32</v>
      </c>
      <c r="Q8" s="27"/>
      <c r="R8" s="27"/>
      <c r="S8" s="27"/>
      <c r="T8" s="27"/>
    </row>
    <row r="9" spans="1:21" ht="15" customHeight="1" x14ac:dyDescent="0.35">
      <c r="B9" s="27"/>
      <c r="C9" s="27"/>
      <c r="D9" s="27"/>
      <c r="E9" s="27"/>
      <c r="F9" s="27"/>
      <c r="H9" s="27"/>
      <c r="I9" s="27"/>
      <c r="J9" s="27"/>
      <c r="K9" s="27"/>
      <c r="L9" s="27"/>
      <c r="M9" s="27"/>
      <c r="N9" s="27"/>
      <c r="P9" s="27"/>
      <c r="Q9" s="27"/>
      <c r="R9" s="27"/>
      <c r="S9" s="27"/>
      <c r="T9" s="27"/>
    </row>
    <row r="10" spans="1:21" ht="15" customHeight="1" x14ac:dyDescent="0.35">
      <c r="R10" s="5"/>
      <c r="S10" s="5"/>
      <c r="T10" s="5"/>
      <c r="U10" s="5"/>
    </row>
    <row r="11" spans="1:21" ht="15" customHeight="1" x14ac:dyDescent="0.5">
      <c r="A11" s="4"/>
      <c r="B11" s="23" t="s">
        <v>7</v>
      </c>
      <c r="C11" s="23"/>
      <c r="D11" s="28"/>
      <c r="E11" s="11">
        <v>8</v>
      </c>
      <c r="F11" s="8" t="s">
        <v>1</v>
      </c>
      <c r="H11" s="29" t="s">
        <v>88</v>
      </c>
      <c r="I11" s="29"/>
      <c r="J11" s="29"/>
      <c r="K11" s="29"/>
      <c r="L11" s="29"/>
      <c r="M11" s="29"/>
      <c r="N11" s="29"/>
      <c r="P11" s="30"/>
      <c r="Q11" s="30"/>
      <c r="R11" s="29" t="s">
        <v>90</v>
      </c>
      <c r="S11" s="29"/>
      <c r="T11" s="29"/>
      <c r="U11" s="5"/>
    </row>
    <row r="12" spans="1:21" ht="15" customHeight="1" x14ac:dyDescent="0.5">
      <c r="A12" s="4"/>
      <c r="B12" s="22" t="s">
        <v>3</v>
      </c>
      <c r="C12" s="22"/>
      <c r="D12" s="31"/>
      <c r="E12" s="11">
        <v>1.5</v>
      </c>
      <c r="F12" s="8" t="s">
        <v>1</v>
      </c>
      <c r="H12" s="29"/>
      <c r="I12" s="29"/>
      <c r="J12" s="29"/>
      <c r="K12" s="29"/>
      <c r="L12" s="29"/>
      <c r="M12" s="29"/>
      <c r="N12" s="29"/>
      <c r="P12" s="30"/>
      <c r="Q12" s="30"/>
      <c r="R12" s="29"/>
      <c r="S12" s="29"/>
      <c r="T12" s="29"/>
      <c r="U12" s="5"/>
    </row>
    <row r="13" spans="1:21" ht="15" customHeight="1" x14ac:dyDescent="0.5">
      <c r="A13" s="4"/>
      <c r="B13" s="23" t="s">
        <v>6</v>
      </c>
      <c r="C13" s="23"/>
      <c r="D13" s="28"/>
      <c r="E13" s="11">
        <v>300</v>
      </c>
      <c r="F13" s="8" t="s">
        <v>2</v>
      </c>
      <c r="H13" s="29"/>
      <c r="I13" s="29"/>
      <c r="J13" s="29"/>
      <c r="K13" s="29"/>
      <c r="L13" s="29"/>
      <c r="M13" s="29"/>
      <c r="N13" s="29"/>
      <c r="P13" s="30"/>
      <c r="Q13" s="30"/>
      <c r="R13" s="29"/>
      <c r="S13" s="29"/>
      <c r="T13" s="29"/>
      <c r="U13" s="5"/>
    </row>
    <row r="14" spans="1:21" ht="15" customHeight="1" x14ac:dyDescent="0.5">
      <c r="A14" s="4"/>
      <c r="B14" s="23" t="s">
        <v>5</v>
      </c>
      <c r="C14" s="23"/>
      <c r="D14" s="28"/>
      <c r="E14" s="11">
        <v>10</v>
      </c>
      <c r="F14" s="8" t="s">
        <v>2</v>
      </c>
      <c r="H14" s="29"/>
      <c r="I14" s="29"/>
      <c r="J14" s="29"/>
      <c r="K14" s="29"/>
      <c r="L14" s="29"/>
      <c r="M14" s="29"/>
      <c r="N14" s="29"/>
      <c r="P14" s="30"/>
      <c r="Q14" s="30"/>
      <c r="R14" s="29"/>
      <c r="S14" s="29"/>
      <c r="T14" s="29"/>
      <c r="U14" s="5"/>
    </row>
    <row r="15" spans="1:21" ht="15" customHeight="1" x14ac:dyDescent="0.5">
      <c r="A15" s="4"/>
      <c r="B15" s="23" t="s">
        <v>16</v>
      </c>
      <c r="C15" s="23"/>
      <c r="D15" s="28"/>
      <c r="E15" s="11">
        <v>60</v>
      </c>
      <c r="F15" s="8" t="s">
        <v>14</v>
      </c>
      <c r="H15" s="29"/>
      <c r="I15" s="29"/>
      <c r="J15" s="29"/>
      <c r="K15" s="29"/>
      <c r="L15" s="29"/>
      <c r="M15" s="29"/>
      <c r="N15" s="29"/>
      <c r="P15" s="30"/>
      <c r="Q15" s="30"/>
      <c r="R15" s="32" t="s">
        <v>33</v>
      </c>
      <c r="S15" s="32"/>
      <c r="T15" s="32"/>
    </row>
    <row r="16" spans="1:21" ht="15" customHeight="1" x14ac:dyDescent="0.45">
      <c r="A16" s="4"/>
      <c r="B16" s="4"/>
      <c r="F16" s="1"/>
      <c r="H16" s="29"/>
      <c r="I16" s="29"/>
      <c r="J16" s="29"/>
      <c r="K16" s="29"/>
      <c r="L16" s="29"/>
      <c r="M16" s="29"/>
      <c r="N16" s="29"/>
      <c r="S16" s="6"/>
      <c r="T16" s="6"/>
      <c r="U16" s="6"/>
    </row>
    <row r="17" spans="1:20" ht="15" customHeight="1" x14ac:dyDescent="0.45">
      <c r="A17" s="4"/>
      <c r="B17" s="4"/>
      <c r="F17" s="1"/>
    </row>
    <row r="18" spans="1:20" ht="15" customHeight="1" x14ac:dyDescent="0.35">
      <c r="A18" s="4"/>
      <c r="B18" s="27" t="s">
        <v>29</v>
      </c>
      <c r="C18" s="27"/>
      <c r="D18" s="27"/>
      <c r="E18" s="27"/>
      <c r="F18" s="27"/>
      <c r="H18" s="27" t="s">
        <v>28</v>
      </c>
      <c r="I18" s="27"/>
      <c r="J18" s="27"/>
      <c r="K18" s="27"/>
      <c r="L18" s="27"/>
      <c r="M18" s="27"/>
      <c r="N18" s="27"/>
      <c r="P18" s="27" t="s">
        <v>27</v>
      </c>
      <c r="Q18" s="27"/>
      <c r="R18" s="27"/>
      <c r="S18" s="27"/>
      <c r="T18" s="27"/>
    </row>
    <row r="19" spans="1:20" ht="15" customHeight="1" x14ac:dyDescent="0.35">
      <c r="B19" s="27"/>
      <c r="C19" s="27"/>
      <c r="D19" s="27"/>
      <c r="E19" s="27"/>
      <c r="F19" s="27"/>
      <c r="H19" s="27"/>
      <c r="I19" s="27"/>
      <c r="J19" s="27"/>
      <c r="K19" s="27"/>
      <c r="L19" s="27"/>
      <c r="M19" s="27"/>
      <c r="N19" s="27"/>
      <c r="P19" s="27"/>
      <c r="Q19" s="27"/>
      <c r="R19" s="27"/>
      <c r="S19" s="27"/>
      <c r="T19" s="27"/>
    </row>
    <row r="20" spans="1:20" ht="15" customHeight="1" x14ac:dyDescent="0.35"/>
    <row r="21" spans="1:20" ht="15" customHeight="1" x14ac:dyDescent="0.5">
      <c r="B21" s="20" t="s">
        <v>49</v>
      </c>
      <c r="C21" s="20"/>
      <c r="D21" s="21"/>
      <c r="E21" s="12">
        <f>UPTIME_hr</f>
        <v>6.5</v>
      </c>
      <c r="F21" s="8" t="s">
        <v>1</v>
      </c>
      <c r="H21" s="23" t="s">
        <v>26</v>
      </c>
      <c r="I21" s="23"/>
      <c r="J21" s="23"/>
      <c r="K21" s="23"/>
      <c r="L21" s="23"/>
      <c r="M21" s="23"/>
      <c r="N21" s="9">
        <f>IFERROR(UPTIME_sec/SCHEDULED_sec,0)</f>
        <v>0.8125</v>
      </c>
      <c r="P21" s="20" t="s">
        <v>20</v>
      </c>
      <c r="Q21" s="21"/>
      <c r="R21" s="13">
        <v>85</v>
      </c>
      <c r="S21" s="8" t="s">
        <v>18</v>
      </c>
    </row>
    <row r="22" spans="1:20" ht="15" customHeight="1" x14ac:dyDescent="0.5">
      <c r="B22" s="20" t="s">
        <v>34</v>
      </c>
      <c r="C22" s="20"/>
      <c r="D22" s="21"/>
      <c r="E22" s="12">
        <f>IDEAL_PROD_TIME_hr</f>
        <v>5</v>
      </c>
      <c r="F22" s="8" t="s">
        <v>1</v>
      </c>
      <c r="H22" s="22" t="s">
        <v>35</v>
      </c>
      <c r="I22" s="23"/>
      <c r="J22" s="23"/>
      <c r="K22" s="23"/>
      <c r="L22" s="23"/>
      <c r="M22" s="23"/>
      <c r="N22" s="9">
        <f>IFERROR(IDEAL_PROD_TIME_sec/UPTIME_sec,0)</f>
        <v>0.76923076923076927</v>
      </c>
      <c r="P22" s="20" t="s">
        <v>19</v>
      </c>
      <c r="Q22" s="21"/>
      <c r="R22" s="12">
        <f>TARGET_QTY</f>
        <v>408</v>
      </c>
      <c r="S22" s="10" t="s">
        <v>48</v>
      </c>
    </row>
    <row r="23" spans="1:20" ht="15" customHeight="1" x14ac:dyDescent="0.5">
      <c r="B23" s="20" t="s">
        <v>15</v>
      </c>
      <c r="C23" s="20"/>
      <c r="D23" s="21"/>
      <c r="E23" s="12">
        <f>GOOD_QTY</f>
        <v>290</v>
      </c>
      <c r="F23" s="8" t="s">
        <v>2</v>
      </c>
      <c r="H23" s="23" t="s">
        <v>36</v>
      </c>
      <c r="I23" s="23"/>
      <c r="J23" s="23"/>
      <c r="K23" s="23"/>
      <c r="L23" s="23"/>
      <c r="M23" s="23"/>
      <c r="N23" s="9">
        <f>IFERROR(GOOD_QTY/TOTAL_QTY,0)</f>
        <v>0.96666666666666667</v>
      </c>
      <c r="P23" s="20" t="s">
        <v>21</v>
      </c>
      <c r="Q23" s="21"/>
      <c r="R23" s="12">
        <f>ADDITIONAL_QTY</f>
        <v>118</v>
      </c>
      <c r="S23" s="10" t="s">
        <v>2</v>
      </c>
    </row>
    <row r="24" spans="1:20" ht="15" customHeight="1" x14ac:dyDescent="0.35">
      <c r="B24" s="25" t="s">
        <v>61</v>
      </c>
      <c r="C24" s="25"/>
      <c r="D24" s="25"/>
      <c r="E24" s="25"/>
      <c r="F24" s="25"/>
    </row>
    <row r="25" spans="1:20" ht="23" customHeight="1" x14ac:dyDescent="0.35">
      <c r="B25" s="25"/>
      <c r="C25" s="25"/>
      <c r="D25" s="25"/>
      <c r="E25" s="25"/>
      <c r="F25" s="25"/>
      <c r="H25" s="26" t="s">
        <v>86</v>
      </c>
      <c r="I25" s="26"/>
      <c r="J25" s="26"/>
      <c r="K25" s="26"/>
      <c r="L25" s="26"/>
      <c r="M25" s="26"/>
      <c r="N25" s="16">
        <f>OEE</f>
        <v>0.60416666666666663</v>
      </c>
    </row>
    <row r="26" spans="1:20" ht="15" customHeight="1" x14ac:dyDescent="0.35"/>
    <row r="27" spans="1:20" ht="15" customHeight="1" x14ac:dyDescent="0.35"/>
    <row r="28" spans="1:20" ht="15" customHeight="1" x14ac:dyDescent="0.35"/>
    <row r="29" spans="1:20" ht="15" customHeight="1" x14ac:dyDescent="0.35"/>
    <row r="30" spans="1:20" ht="15" customHeight="1" x14ac:dyDescent="0.35"/>
    <row r="31" spans="1:20" ht="15" customHeight="1" x14ac:dyDescent="0.35"/>
    <row r="32" spans="1:20" ht="15" customHeight="1" x14ac:dyDescent="0.35"/>
    <row r="33" spans="2:6" ht="15" customHeight="1" x14ac:dyDescent="0.35"/>
    <row r="34" spans="2:6" ht="15" customHeight="1" x14ac:dyDescent="0.35"/>
    <row r="35" spans="2:6" ht="15" customHeight="1" x14ac:dyDescent="0.35"/>
    <row r="36" spans="2:6" ht="15" customHeight="1" x14ac:dyDescent="0.35"/>
    <row r="37" spans="2:6" ht="15" customHeight="1" x14ac:dyDescent="0.35"/>
    <row r="38" spans="2:6" ht="15" customHeight="1" x14ac:dyDescent="0.35"/>
    <row r="39" spans="2:6" ht="15" customHeight="1" x14ac:dyDescent="0.35"/>
    <row r="40" spans="2:6" ht="15" customHeight="1" x14ac:dyDescent="0.35"/>
    <row r="41" spans="2:6" ht="15" customHeight="1" x14ac:dyDescent="0.35"/>
    <row r="42" spans="2:6" ht="15" customHeight="1" x14ac:dyDescent="0.35">
      <c r="B42" s="19" t="s">
        <v>78</v>
      </c>
      <c r="C42" s="17"/>
      <c r="D42" s="24" t="s">
        <v>83</v>
      </c>
      <c r="E42" s="24"/>
      <c r="F42" s="24"/>
    </row>
    <row r="43" spans="2:6" ht="11.75" customHeight="1" x14ac:dyDescent="0.35"/>
    <row r="44" spans="2:6" ht="11.75" customHeight="1" x14ac:dyDescent="0.35"/>
    <row r="45" spans="2:6" ht="11.75" customHeight="1" x14ac:dyDescent="0.35"/>
  </sheetData>
  <mergeCells count="27">
    <mergeCell ref="B8:F9"/>
    <mergeCell ref="H8:N9"/>
    <mergeCell ref="P8:T9"/>
    <mergeCell ref="B11:D11"/>
    <mergeCell ref="H11:N16"/>
    <mergeCell ref="P11:Q15"/>
    <mergeCell ref="R11:T14"/>
    <mergeCell ref="B12:D12"/>
    <mergeCell ref="B13:D13"/>
    <mergeCell ref="B14:D14"/>
    <mergeCell ref="B15:D15"/>
    <mergeCell ref="R15:T15"/>
    <mergeCell ref="B18:F19"/>
    <mergeCell ref="H18:N19"/>
    <mergeCell ref="P18:T19"/>
    <mergeCell ref="B21:D21"/>
    <mergeCell ref="H21:M21"/>
    <mergeCell ref="P21:Q21"/>
    <mergeCell ref="B22:D22"/>
    <mergeCell ref="H22:M22"/>
    <mergeCell ref="P22:Q22"/>
    <mergeCell ref="D42:F42"/>
    <mergeCell ref="B23:D23"/>
    <mergeCell ref="H23:M23"/>
    <mergeCell ref="P23:Q23"/>
    <mergeCell ref="B24:F25"/>
    <mergeCell ref="H25:M25"/>
  </mergeCells>
  <conditionalFormatting sqref="N21:N23 N25">
    <cfRule type="cellIs" dxfId="0" priority="1" operator="greaterThan">
      <formula>1</formula>
    </cfRule>
  </conditionalFormatting>
  <dataValidations count="6">
    <dataValidation type="decimal" errorStyle="information" operator="greaterThan" showErrorMessage="1" errorTitle="Invalid data entered" error="Scheduled Time must be a decimal number greater than 0" promptTitle="Scheduled time" prompt="Scheduled Time does not include shift time that is not expected to be productive, for example when there is no demand, lawful rest breaks, planned maintenance, and anything else that should not lower your OEE." sqref="E11" xr:uid="{0144EDF9-B4B6-46E2-98CC-6EFA9B5D10D0}">
      <formula1>0</formula1>
    </dataValidation>
    <dataValidation type="decimal" errorStyle="information" operator="greaterThanOrEqual" showInputMessage="1" showErrorMessage="1" errorTitle="Invalid data entered" error="Downtime must be a decimal number greater than or equal to 0" sqref="E12" xr:uid="{A0B7AFD0-B9DA-421E-A265-F175A27CF4AF}">
      <formula1>0</formula1>
    </dataValidation>
    <dataValidation type="decimal" errorStyle="information" operator="greaterThan" showInputMessage="1" showErrorMessage="1" errorTitle="Invalid data entered" error="Total Quantity must be a decimal number greater than 0" sqref="E13" xr:uid="{DF5A6C03-0B9F-4FCE-80DF-CFCE643664FD}">
      <formula1>0</formula1>
    </dataValidation>
    <dataValidation type="decimal" errorStyle="information" operator="greaterThanOrEqual" showInputMessage="1" showErrorMessage="1" errorTitle="Invalid data entered" error="Quantity Scrapped must be a decimal number greater than or equal to 0" sqref="E14" xr:uid="{97EB82CC-AC21-40E6-BC96-D736E7EE9F13}">
      <formula1>0</formula1>
    </dataValidation>
    <dataValidation type="decimal" errorStyle="information" operator="greaterThan" showInputMessage="1" showErrorMessage="1" errorTitle="Invalid data entered" error="Maximum Production Speed must be a decimal number greater than 0" sqref="E15" xr:uid="{F46EAC07-7BB6-40C5-83FD-2C9F50003454}">
      <formula1>0</formula1>
    </dataValidation>
    <dataValidation type="decimal" errorStyle="information" showInputMessage="1" showErrorMessage="1" errorTitle="Invalid data entered" error="OEE should be between 0 and 100%" sqref="R21" xr:uid="{458C012B-AF5D-45AF-A99A-E0534F316248}">
      <formula1>0</formula1>
      <formula2>100</formula2>
    </dataValidation>
  </dataValidations>
  <hyperlinks>
    <hyperlink ref="R15:T15" r:id="rId1" display="Start with a free 30-day trial" xr:uid="{A1AE4339-243E-4066-A229-BEE454E0BD43}"/>
  </hyperlinks>
  <pageMargins left="0.7" right="0.7" top="0.75" bottom="0.75" header="0.3" footer="0.3"/>
  <pageSetup orientation="portrait" r:id="rId2"/>
  <drawing r:id="rId3"/>
  <legacyDrawing r:id="rId4"/>
  <extLst>
    <ext xmlns:x14="http://schemas.microsoft.com/office/spreadsheetml/2009/9/main" uri="{CCE6A557-97BC-4b89-ADB6-D9C93CAAB3DF}">
      <x14:dataValidations xmlns:xm="http://schemas.microsoft.com/office/excel/2006/main" count="1">
        <x14:dataValidation type="list" errorStyle="warning" showInputMessage="1" showErrorMessage="1" errorTitle="Industry Averages" error="Please choose an industry from the dropdown list" xr:uid="{9E91FD3A-1CD9-4583-879F-B3443E5F2944}">
          <x14:formula1>
            <xm:f>Calculations!$F$30:$F$51</xm:f>
          </x14:formula1>
          <xm:sqref>D42:F42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A85F-9461-48DC-912D-D3740B19510F}">
  <dimension ref="B2:H54"/>
  <sheetViews>
    <sheetView zoomScaleNormal="100" workbookViewId="0">
      <selection activeCell="H30" sqref="H30"/>
    </sheetView>
  </sheetViews>
  <sheetFormatPr defaultRowHeight="11.65" x14ac:dyDescent="0.35"/>
  <sheetData>
    <row r="2" spans="2:7" x14ac:dyDescent="0.35">
      <c r="B2" t="s">
        <v>12</v>
      </c>
    </row>
    <row r="4" spans="2:7" x14ac:dyDescent="0.35">
      <c r="B4" t="s">
        <v>38</v>
      </c>
      <c r="C4" t="s">
        <v>39</v>
      </c>
    </row>
    <row r="5" spans="2:7" x14ac:dyDescent="0.35">
      <c r="B5">
        <f>'OEE Template'!E11*3600</f>
        <v>28800</v>
      </c>
      <c r="C5" s="18">
        <f>'OEE Template'!E11</f>
        <v>8</v>
      </c>
      <c r="D5" t="s">
        <v>0</v>
      </c>
      <c r="F5" s="18">
        <f>'OEE Template'!E13</f>
        <v>300</v>
      </c>
      <c r="G5" t="s">
        <v>41</v>
      </c>
    </row>
    <row r="6" spans="2:7" x14ac:dyDescent="0.35">
      <c r="B6">
        <f>MAX(0,'OEE Template'!E11*3600-'OEE Template'!E12*3600)</f>
        <v>23400</v>
      </c>
      <c r="C6" s="18">
        <f>MAX(0,'OEE Template'!E11-'OEE Template'!E12)</f>
        <v>6.5</v>
      </c>
      <c r="D6" t="s">
        <v>11</v>
      </c>
      <c r="F6" s="18">
        <f>'OEE Template'!E14</f>
        <v>10</v>
      </c>
      <c r="G6" t="s">
        <v>42</v>
      </c>
    </row>
    <row r="7" spans="2:7" x14ac:dyDescent="0.35">
      <c r="B7">
        <f>'OEE Template'!E13*'OEE Template'!E15</f>
        <v>18000</v>
      </c>
      <c r="C7">
        <f>'OEE Template'!E13*'OEE Template'!E15/3600</f>
        <v>5</v>
      </c>
      <c r="D7" t="s">
        <v>37</v>
      </c>
      <c r="F7" s="18">
        <f>MAX(0,TOTAL_QTY-SCRAPPED_QTY)</f>
        <v>290</v>
      </c>
      <c r="G7" t="s">
        <v>40</v>
      </c>
    </row>
    <row r="8" spans="2:7" x14ac:dyDescent="0.35">
      <c r="F8" s="18">
        <f>'OEE Template'!E15</f>
        <v>60</v>
      </c>
      <c r="G8" t="s">
        <v>46</v>
      </c>
    </row>
    <row r="9" spans="2:7" x14ac:dyDescent="0.35">
      <c r="B9">
        <f>-MIN('OEE Template'!E12,'OEE Template'!E11)*3600</f>
        <v>-5400</v>
      </c>
      <c r="C9" s="18">
        <f>-MIN('OEE Template'!E12,'OEE Template'!E11)</f>
        <v>-1.5</v>
      </c>
      <c r="D9" t="s">
        <v>8</v>
      </c>
      <c r="F9">
        <f>IFERROR((UPTIME_sec/SCHEDULED_sec)*(IDEAL_PROD_TIME_sec/UPTIME_sec)*(GOOD_QTY/TOTAL_QTY),0)</f>
        <v>0.60416666666666663</v>
      </c>
      <c r="G9" t="s">
        <v>43</v>
      </c>
    </row>
    <row r="10" spans="2:7" x14ac:dyDescent="0.35">
      <c r="B10">
        <f>-MAX(0,(UPTIME_sec-IDEAL_PROD_TIME_sec))</f>
        <v>-5400</v>
      </c>
      <c r="C10">
        <f>-MAX(0,(UPTIME_hr-IDEAL_PROD_TIME_hr))</f>
        <v>-1.5</v>
      </c>
      <c r="D10" t="s">
        <v>9</v>
      </c>
      <c r="F10">
        <f>'OEE Template'!R21/100</f>
        <v>0.85</v>
      </c>
      <c r="G10" t="s">
        <v>44</v>
      </c>
    </row>
    <row r="11" spans="2:7" x14ac:dyDescent="0.35">
      <c r="B11">
        <f>-MIN(SCRAPPED_QTY,TOTAL_QTY)*IDEAL_SPEED_sec</f>
        <v>-600</v>
      </c>
      <c r="C11">
        <f>-MIN(SCRAPPED_QTY,TOTAL_QTY)*IDEAL_SPEED_sec/3600</f>
        <v>-0.16666666666666666</v>
      </c>
      <c r="D11" t="s">
        <v>10</v>
      </c>
      <c r="F11">
        <f>IFERROR(SCHEDULED_sec/IDEAL_SPEED_sec*TARGET_OEE,0)</f>
        <v>408</v>
      </c>
      <c r="G11" t="s">
        <v>45</v>
      </c>
    </row>
    <row r="12" spans="2:7" x14ac:dyDescent="0.35">
      <c r="F12">
        <f>TARGET_QTY-GOOD_QTY</f>
        <v>118</v>
      </c>
      <c r="G12" t="s">
        <v>47</v>
      </c>
    </row>
    <row r="13" spans="2:7" x14ac:dyDescent="0.35">
      <c r="B13">
        <f>MAX(0,SCHEDULED_sec+AVAILABILITY_LOSS_sec+PERFORMANCE_LOSS_sec+QUALITY_LOSS_sec)</f>
        <v>17400</v>
      </c>
      <c r="C13">
        <f>MAX(0,SCHEDULED_hr+AVAILABILITY_LOSS_hr+PERFORMANCE_LOSS_hr+QUALITY_LOSS_hr)</f>
        <v>4.833333333333333</v>
      </c>
      <c r="D13" t="s">
        <v>25</v>
      </c>
    </row>
    <row r="16" spans="2:7" x14ac:dyDescent="0.35">
      <c r="B16" t="s">
        <v>24</v>
      </c>
      <c r="F16" t="s">
        <v>52</v>
      </c>
    </row>
    <row r="18" spans="2:8" x14ac:dyDescent="0.35">
      <c r="B18" t="s">
        <v>17</v>
      </c>
      <c r="F18" t="str">
        <f>IF(OEE&gt;1,"Wrong",IF(OEE&gt;=0.6,"Good",IF(OEE&gt;=0.4,"Average","Poor")))</f>
        <v>Good</v>
      </c>
      <c r="G18" t="s">
        <v>53</v>
      </c>
    </row>
    <row r="19" spans="2:8" x14ac:dyDescent="0.35">
      <c r="B19" s="3">
        <f>'OEE Template'!N25</f>
        <v>0.60416666666666663</v>
      </c>
      <c r="C19" t="s">
        <v>4</v>
      </c>
      <c r="F19" t="e" vm="1">
        <f>_xlfn.XLOOKUP(F18,F22:F25,G22:G25,"")</f>
        <v>#VALUE!</v>
      </c>
      <c r="G19" t="s">
        <v>54</v>
      </c>
    </row>
    <row r="20" spans="2:8" x14ac:dyDescent="0.35">
      <c r="B20" s="2">
        <f>BENCHMARK_OEE</f>
        <v>0.51</v>
      </c>
      <c r="C20" t="str">
        <f>_xlfn.CONCAT("Avg. OEE in ", CHOSEN_INDUSTRY)</f>
        <v>Avg. OEE in Agricultural Supplies</v>
      </c>
    </row>
    <row r="21" spans="2:8" x14ac:dyDescent="0.35">
      <c r="B21" s="2">
        <v>0.85</v>
      </c>
      <c r="C21" t="s">
        <v>13</v>
      </c>
      <c r="F21" t="s">
        <v>55</v>
      </c>
      <c r="G21" t="s">
        <v>56</v>
      </c>
    </row>
    <row r="22" spans="2:8" x14ac:dyDescent="0.35">
      <c r="F22" t="s">
        <v>58</v>
      </c>
      <c r="G22" t="e" vm="2">
        <v>#VALUE!</v>
      </c>
    </row>
    <row r="23" spans="2:8" x14ac:dyDescent="0.35">
      <c r="B23" t="s">
        <v>22</v>
      </c>
      <c r="F23" t="s">
        <v>59</v>
      </c>
      <c r="G23" t="e" vm="3">
        <v>#VALUE!</v>
      </c>
    </row>
    <row r="24" spans="2:8" x14ac:dyDescent="0.35">
      <c r="B24" s="7">
        <f>SCHEDULED_hr</f>
        <v>8</v>
      </c>
      <c r="C24" t="s">
        <v>0</v>
      </c>
      <c r="F24" t="s">
        <v>60</v>
      </c>
      <c r="G24" t="e" vm="4">
        <v>#VALUE!</v>
      </c>
    </row>
    <row r="25" spans="2:8" x14ac:dyDescent="0.35">
      <c r="B25" s="7">
        <f>AVAILABILITY_LOSS_hr</f>
        <v>-1.5</v>
      </c>
      <c r="C25" t="s">
        <v>8</v>
      </c>
      <c r="F25" t="s">
        <v>57</v>
      </c>
      <c r="G25" t="e" vm="5">
        <v>#VALUE!</v>
      </c>
    </row>
    <row r="26" spans="2:8" x14ac:dyDescent="0.35">
      <c r="B26" s="7">
        <f>PERFORMANCE_LOSS_hr</f>
        <v>-1.5</v>
      </c>
      <c r="C26" t="s">
        <v>9</v>
      </c>
    </row>
    <row r="27" spans="2:8" x14ac:dyDescent="0.35">
      <c r="B27" s="7">
        <f>QUALITY_LOSS_hr</f>
        <v>-0.16666666666666666</v>
      </c>
      <c r="C27" t="s">
        <v>10</v>
      </c>
    </row>
    <row r="28" spans="2:8" x14ac:dyDescent="0.35">
      <c r="B28" s="7" cm="1">
        <f t="array" ref="B28">PRODUCTIVE_TIME_hr</f>
        <v>4.833333333333333</v>
      </c>
      <c r="C28" t="s">
        <v>25</v>
      </c>
      <c r="F28" t="s">
        <v>62</v>
      </c>
    </row>
    <row r="30" spans="2:8" x14ac:dyDescent="0.35">
      <c r="B30" t="s">
        <v>23</v>
      </c>
      <c r="F30" t="s">
        <v>87</v>
      </c>
      <c r="G30" s="15">
        <f>60%</f>
        <v>0.6</v>
      </c>
      <c r="H30" t="s">
        <v>89</v>
      </c>
    </row>
    <row r="31" spans="2:8" x14ac:dyDescent="0.35">
      <c r="B31">
        <f>GOOD_QTY</f>
        <v>290</v>
      </c>
      <c r="C31" t="s">
        <v>50</v>
      </c>
      <c r="F31" t="s">
        <v>83</v>
      </c>
      <c r="G31" s="2">
        <v>0.51</v>
      </c>
    </row>
    <row r="32" spans="2:8" x14ac:dyDescent="0.35">
      <c r="B32">
        <f>TARGET_QTY</f>
        <v>408</v>
      </c>
      <c r="C32" t="str">
        <f>_xlfn.CONCAT("If OEE = ",TEXT(TARGET_OEE,"0%"))</f>
        <v>If OEE = 85%</v>
      </c>
      <c r="F32" t="s">
        <v>72</v>
      </c>
      <c r="G32" s="2">
        <v>0.52</v>
      </c>
    </row>
    <row r="33" spans="2:7" x14ac:dyDescent="0.35">
      <c r="B33">
        <f>IFERROR(SCHEDULED_sec/IDEAL_SPEED_sec,0)</f>
        <v>480</v>
      </c>
      <c r="C33" t="s">
        <v>51</v>
      </c>
      <c r="F33" t="s">
        <v>79</v>
      </c>
      <c r="G33" s="2">
        <v>0.6</v>
      </c>
    </row>
    <row r="34" spans="2:7" x14ac:dyDescent="0.35">
      <c r="F34" t="s">
        <v>67</v>
      </c>
      <c r="G34" s="2">
        <v>0.41</v>
      </c>
    </row>
    <row r="35" spans="2:7" x14ac:dyDescent="0.35">
      <c r="F35" t="s">
        <v>66</v>
      </c>
      <c r="G35" s="2">
        <v>0.53</v>
      </c>
    </row>
    <row r="36" spans="2:7" x14ac:dyDescent="0.35">
      <c r="F36" t="s">
        <v>71</v>
      </c>
      <c r="G36" s="2">
        <v>0.64</v>
      </c>
    </row>
    <row r="37" spans="2:7" x14ac:dyDescent="0.35">
      <c r="F37" t="s">
        <v>69</v>
      </c>
      <c r="G37" s="2">
        <v>0.51</v>
      </c>
    </row>
    <row r="38" spans="2:7" x14ac:dyDescent="0.35">
      <c r="F38" t="s">
        <v>63</v>
      </c>
      <c r="G38" s="2">
        <v>0.53</v>
      </c>
    </row>
    <row r="39" spans="2:7" x14ac:dyDescent="0.35">
      <c r="F39" t="s">
        <v>74</v>
      </c>
      <c r="G39" s="2">
        <v>0.57999999999999996</v>
      </c>
    </row>
    <row r="40" spans="2:7" x14ac:dyDescent="0.35">
      <c r="F40" t="s">
        <v>75</v>
      </c>
      <c r="G40" s="15">
        <v>0.34</v>
      </c>
    </row>
    <row r="41" spans="2:7" x14ac:dyDescent="0.35">
      <c r="F41" t="s">
        <v>76</v>
      </c>
      <c r="G41" s="15">
        <v>0.37</v>
      </c>
    </row>
    <row r="42" spans="2:7" x14ac:dyDescent="0.35">
      <c r="F42" t="s">
        <v>68</v>
      </c>
      <c r="G42" s="2">
        <v>0.56000000000000005</v>
      </c>
    </row>
    <row r="43" spans="2:7" x14ac:dyDescent="0.35">
      <c r="F43" t="s">
        <v>73</v>
      </c>
      <c r="G43" s="2">
        <v>0.76</v>
      </c>
    </row>
    <row r="44" spans="2:7" x14ac:dyDescent="0.35">
      <c r="F44" t="s">
        <v>82</v>
      </c>
      <c r="G44" s="2">
        <v>0.54</v>
      </c>
    </row>
    <row r="45" spans="2:7" x14ac:dyDescent="0.35">
      <c r="F45" t="s">
        <v>64</v>
      </c>
      <c r="G45" s="2">
        <v>0.57999999999999996</v>
      </c>
    </row>
    <row r="46" spans="2:7" x14ac:dyDescent="0.35">
      <c r="F46" t="s">
        <v>80</v>
      </c>
      <c r="G46" s="2">
        <v>0.59</v>
      </c>
    </row>
    <row r="47" spans="2:7" x14ac:dyDescent="0.35">
      <c r="F47" t="s">
        <v>65</v>
      </c>
      <c r="G47" s="2">
        <v>0.48</v>
      </c>
    </row>
    <row r="48" spans="2:7" x14ac:dyDescent="0.35">
      <c r="F48" t="s">
        <v>70</v>
      </c>
      <c r="G48" s="2">
        <v>0.67</v>
      </c>
    </row>
    <row r="49" spans="6:7" x14ac:dyDescent="0.35">
      <c r="F49" t="s">
        <v>84</v>
      </c>
      <c r="G49" s="2">
        <v>0.42</v>
      </c>
    </row>
    <row r="50" spans="6:7" x14ac:dyDescent="0.35">
      <c r="F50" t="s">
        <v>77</v>
      </c>
      <c r="G50" s="2">
        <v>0.4</v>
      </c>
    </row>
    <row r="51" spans="6:7" x14ac:dyDescent="0.35">
      <c r="F51" t="s">
        <v>81</v>
      </c>
      <c r="G51" s="2">
        <v>0.56000000000000005</v>
      </c>
    </row>
    <row r="53" spans="6:7" x14ac:dyDescent="0.35">
      <c r="F53" t="s">
        <v>85</v>
      </c>
      <c r="G53" t="str">
        <f>'OEE Template'!D42</f>
        <v>Agricultural Supplies</v>
      </c>
    </row>
    <row r="54" spans="6:7" x14ac:dyDescent="0.35">
      <c r="G54" s="2">
        <f>VLOOKUP(CHOSEN_INDUSTRY,F30:G51,2,0)</f>
        <v>0.51</v>
      </c>
    </row>
  </sheetData>
  <sortState xmlns:xlrd2="http://schemas.microsoft.com/office/spreadsheetml/2017/richdata2" ref="F31:G51">
    <sortCondition ref="F31:F5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2</vt:i4>
      </vt:variant>
      <vt:variant>
        <vt:lpstr>Наименувани диапазони</vt:lpstr>
      </vt:variant>
      <vt:variant>
        <vt:i4>26</vt:i4>
      </vt:variant>
    </vt:vector>
  </HeadingPairs>
  <TitlesOfParts>
    <vt:vector size="28" baseType="lpstr">
      <vt:lpstr>OEE Template</vt:lpstr>
      <vt:lpstr>Calculations</vt:lpstr>
      <vt:lpstr>ADDITIONAL_QTY</vt:lpstr>
      <vt:lpstr>AVAILABILITY_LOSS_hr</vt:lpstr>
      <vt:lpstr>AVAILABILITY_LOSS_sec</vt:lpstr>
      <vt:lpstr>BENCHMARK_OEE</vt:lpstr>
      <vt:lpstr>CHOSEN_INDUSTRY</vt:lpstr>
      <vt:lpstr>DOWNTIME_sec</vt:lpstr>
      <vt:lpstr>GOOD_QTY</vt:lpstr>
      <vt:lpstr>IDEAL_PROD_TIME_hr</vt:lpstr>
      <vt:lpstr>IDEAL_PROD_TIME_sec</vt:lpstr>
      <vt:lpstr>IDEAL_SPEED_sec</vt:lpstr>
      <vt:lpstr>OEE</vt:lpstr>
      <vt:lpstr>OEE_STATUS</vt:lpstr>
      <vt:lpstr>PERFORMANCE_LOSS_hr</vt:lpstr>
      <vt:lpstr>PERFORMANCE_LOSS_sec</vt:lpstr>
      <vt:lpstr>PRODUCTIVE_TIME_hr</vt:lpstr>
      <vt:lpstr>PRODUCTIVE_TIME_sec</vt:lpstr>
      <vt:lpstr>QUALITY_LOSS_hr</vt:lpstr>
      <vt:lpstr>QUALITY_LOSS_sec</vt:lpstr>
      <vt:lpstr>SCHEDULED_hr</vt:lpstr>
      <vt:lpstr>SCHEDULED_sec</vt:lpstr>
      <vt:lpstr>SCRAPPED_QTY</vt:lpstr>
      <vt:lpstr>TARGET_OEE</vt:lpstr>
      <vt:lpstr>TARGET_QTY</vt:lpstr>
      <vt:lpstr>TOTAL_QTY</vt:lpstr>
      <vt:lpstr>UPTIME_hr</vt:lpstr>
      <vt:lpstr>UPTIME_sec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Evocon OEE Excel Template</dc:title>
  <dc:creator>Viktorija Trubaciute</dc:creator>
  <cp:lastModifiedBy>Veronika Solakova</cp:lastModifiedBy>
  <dcterms:created xsi:type="dcterms:W3CDTF">2025-07-22T10:30:06Z</dcterms:created>
  <dcterms:modified xsi:type="dcterms:W3CDTF">2025-09-14T19:52:25Z</dcterms:modified>
</cp:coreProperties>
</file>